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selectagroup.sharepoint.com/sites/C02prestatieladder/Shared Documents/General/CO2 prestatieladder 2025/Portfolio N5/Communicatie/"/>
    </mc:Choice>
  </mc:AlternateContent>
  <xr:revisionPtr revIDLastSave="0" documentId="8_{347DB371-03CF-444E-8CBE-0D42854F9D2D}" xr6:coauthVersionLast="47" xr6:coauthVersionMax="47" xr10:uidLastSave="{00000000-0000-0000-0000-000000000000}"/>
  <bookViews>
    <workbookView xWindow="-108" yWindow="-108" windowWidth="30936" windowHeight="16896" tabRatio="798" xr2:uid="{00000000-000D-0000-FFFF-FFFF00000000}"/>
  </bookViews>
  <sheets>
    <sheet name="CO2-emissie-inventaris" sheetId="1" r:id="rId1"/>
    <sheet name="CO2-voortgang" sheetId="4" r:id="rId2"/>
    <sheet name="Grafieken CO2 voortgang " sheetId="9" r:id="rId3"/>
    <sheet name="Voortgang verbruik" sheetId="8" r:id="rId4"/>
    <sheet name="Omrekening naar GJ" sheetId="7" r:id="rId5"/>
    <sheet name="Energiebeoordelingen" sheetId="6" r:id="rId6"/>
    <sheet name="Data" sheetId="3" r:id="rId7"/>
    <sheet name="Input keuzevariabelen" sheetId="2" r:id="rId8"/>
  </sheets>
  <externalReferences>
    <externalReference r:id="rId9"/>
  </externalReferences>
  <definedNames>
    <definedName name="_xlnm._FilterDatabase" localSheetId="0" hidden="1">Data!$C$7:$P$394</definedName>
    <definedName name="_xlnm._FilterDatabase" localSheetId="1" hidden="1">Data!$C$7:$P$394</definedName>
    <definedName name="_xlnm._FilterDatabase" localSheetId="6" hidden="1">Data!$C$7:$S$394</definedName>
    <definedName name="_xlnm._FilterDatabase" localSheetId="7" hidden="1">'Input keuzevariabelen'!$B$10:$B$24</definedName>
    <definedName name="_xlnm._FilterDatabase" localSheetId="3" hidden="1">Data!$C$7:$P$394</definedName>
    <definedName name="Lijst_Inkoop">OFFSET([1]Categorieën!$D$3,,,COUNTIF([1]Categorieën!$D$3:$D$27,"?*"))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0" roundtripDataSignature="AMtx7mi9VS5mYA618VdBQwS3MPzMzXqNSw=="/>
    </ext>
  </extLst>
</workbook>
</file>

<file path=xl/calcChain.xml><?xml version="1.0" encoding="utf-8"?>
<calcChain xmlns="http://schemas.openxmlformats.org/spreadsheetml/2006/main">
  <c r="I208" i="3" l="1"/>
  <c r="J208" i="3"/>
  <c r="I209" i="3"/>
  <c r="I196" i="2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J198" i="3"/>
  <c r="J199" i="3"/>
  <c r="J200" i="3"/>
  <c r="J201" i="3"/>
  <c r="J202" i="3"/>
  <c r="J203" i="3"/>
  <c r="J204" i="3"/>
  <c r="J205" i="3"/>
  <c r="J206" i="3"/>
  <c r="J207" i="3"/>
  <c r="J209" i="3"/>
  <c r="J210" i="3"/>
  <c r="J211" i="3"/>
  <c r="J212" i="3"/>
  <c r="J213" i="3"/>
  <c r="J214" i="3"/>
  <c r="J215" i="3"/>
  <c r="M63" i="3"/>
  <c r="L63" i="3"/>
  <c r="L64" i="3"/>
  <c r="D216" i="3"/>
  <c r="G206" i="3"/>
  <c r="G205" i="3"/>
  <c r="G204" i="3"/>
  <c r="G203" i="3"/>
  <c r="G202" i="3"/>
  <c r="G201" i="3"/>
  <c r="G200" i="3"/>
  <c r="G199" i="3"/>
  <c r="J27" i="1"/>
  <c r="J28" i="1"/>
  <c r="J30" i="1"/>
  <c r="J26" i="1"/>
  <c r="C21" i="1"/>
  <c r="I184" i="3" l="1"/>
  <c r="I189" i="3"/>
  <c r="I190" i="3"/>
  <c r="M174" i="3" l="1"/>
  <c r="M175" i="3"/>
  <c r="M176" i="3"/>
  <c r="M177" i="3"/>
  <c r="M178" i="3"/>
  <c r="L174" i="3"/>
  <c r="L175" i="3"/>
  <c r="L176" i="3"/>
  <c r="L177" i="3"/>
  <c r="L178" i="3"/>
  <c r="J174" i="3"/>
  <c r="J175" i="3"/>
  <c r="J176" i="3"/>
  <c r="J177" i="3"/>
  <c r="J178" i="3"/>
  <c r="M173" i="3"/>
  <c r="L173" i="3"/>
  <c r="J173" i="3"/>
  <c r="U18" i="4"/>
  <c r="T18" i="4"/>
  <c r="S18" i="4"/>
  <c r="J18" i="4"/>
  <c r="I18" i="4"/>
  <c r="H18" i="4"/>
  <c r="N173" i="3" l="1"/>
  <c r="N178" i="3"/>
  <c r="N176" i="3"/>
  <c r="N177" i="3"/>
  <c r="N175" i="3"/>
  <c r="N174" i="3"/>
  <c r="D190" i="3"/>
  <c r="D189" i="3"/>
  <c r="G187" i="3"/>
  <c r="D187" i="3"/>
  <c r="G186" i="3"/>
  <c r="D186" i="3"/>
  <c r="G185" i="3"/>
  <c r="D185" i="3"/>
  <c r="G184" i="3"/>
  <c r="D184" i="3"/>
  <c r="G183" i="3"/>
  <c r="D183" i="3"/>
  <c r="G182" i="3"/>
  <c r="D182" i="3"/>
  <c r="G181" i="3"/>
  <c r="D181" i="3"/>
  <c r="G180" i="3"/>
  <c r="D180" i="3"/>
  <c r="M160" i="3"/>
  <c r="L160" i="3"/>
  <c r="J160" i="3"/>
  <c r="M141" i="3"/>
  <c r="L141" i="3"/>
  <c r="J141" i="3"/>
  <c r="N160" i="3" l="1"/>
  <c r="N141" i="3"/>
  <c r="I149" i="3"/>
  <c r="M133" i="3"/>
  <c r="M134" i="3"/>
  <c r="M135" i="3"/>
  <c r="M136" i="3"/>
  <c r="M137" i="3"/>
  <c r="M138" i="3"/>
  <c r="M139" i="3"/>
  <c r="M140" i="3"/>
  <c r="L133" i="3"/>
  <c r="L134" i="3"/>
  <c r="L135" i="3"/>
  <c r="L136" i="3"/>
  <c r="L137" i="3"/>
  <c r="L138" i="3"/>
  <c r="L139" i="3"/>
  <c r="L140" i="3"/>
  <c r="J133" i="3"/>
  <c r="J134" i="3"/>
  <c r="I136" i="3"/>
  <c r="J136" i="3" s="1"/>
  <c r="I137" i="3"/>
  <c r="J137" i="3" s="1"/>
  <c r="I135" i="3"/>
  <c r="J135" i="3" s="1"/>
  <c r="I140" i="3"/>
  <c r="J140" i="3" s="1"/>
  <c r="I139" i="3"/>
  <c r="J139" i="3" s="1"/>
  <c r="I138" i="3"/>
  <c r="J138" i="3" s="1"/>
  <c r="R115" i="3"/>
  <c r="R116" i="3"/>
  <c r="R117" i="3"/>
  <c r="R118" i="3"/>
  <c r="R119" i="3"/>
  <c r="R120" i="3"/>
  <c r="R121" i="3"/>
  <c r="R122" i="3"/>
  <c r="M117" i="3"/>
  <c r="M118" i="3"/>
  <c r="M119" i="3"/>
  <c r="M120" i="3"/>
  <c r="M121" i="3"/>
  <c r="M122" i="3"/>
  <c r="L122" i="3"/>
  <c r="L117" i="3"/>
  <c r="L118" i="3"/>
  <c r="L119" i="3"/>
  <c r="L120" i="3"/>
  <c r="L121" i="3"/>
  <c r="J122" i="3"/>
  <c r="J121" i="3"/>
  <c r="J120" i="3"/>
  <c r="J119" i="3"/>
  <c r="J118" i="3"/>
  <c r="J117" i="3"/>
  <c r="R97" i="3"/>
  <c r="R98" i="3"/>
  <c r="R99" i="3"/>
  <c r="R100" i="3"/>
  <c r="R101" i="3"/>
  <c r="R102" i="3"/>
  <c r="R95" i="3"/>
  <c r="R96" i="3"/>
  <c r="M95" i="3"/>
  <c r="M96" i="3"/>
  <c r="M97" i="3"/>
  <c r="M98" i="3"/>
  <c r="M99" i="3"/>
  <c r="M100" i="3"/>
  <c r="M101" i="3"/>
  <c r="M102" i="3"/>
  <c r="L95" i="3"/>
  <c r="L96" i="3"/>
  <c r="L97" i="3"/>
  <c r="L98" i="3"/>
  <c r="L99" i="3"/>
  <c r="L100" i="3"/>
  <c r="L101" i="3"/>
  <c r="L102" i="3"/>
  <c r="J95" i="3"/>
  <c r="J96" i="3"/>
  <c r="J97" i="3"/>
  <c r="J98" i="3"/>
  <c r="J99" i="3"/>
  <c r="J100" i="3"/>
  <c r="J101" i="3"/>
  <c r="J102" i="3"/>
  <c r="R75" i="3"/>
  <c r="R76" i="3"/>
  <c r="R77" i="3"/>
  <c r="R78" i="3"/>
  <c r="R79" i="3"/>
  <c r="R80" i="3"/>
  <c r="R81" i="3"/>
  <c r="R82" i="3"/>
  <c r="M75" i="3"/>
  <c r="M76" i="3"/>
  <c r="M77" i="3"/>
  <c r="M78" i="3"/>
  <c r="M79" i="3"/>
  <c r="M80" i="3"/>
  <c r="M81" i="3"/>
  <c r="M82" i="3"/>
  <c r="L75" i="3"/>
  <c r="L76" i="3"/>
  <c r="L77" i="3"/>
  <c r="L78" i="3"/>
  <c r="L79" i="3"/>
  <c r="L80" i="3"/>
  <c r="L81" i="3"/>
  <c r="L82" i="3"/>
  <c r="J75" i="3"/>
  <c r="J76" i="3"/>
  <c r="J77" i="3"/>
  <c r="J78" i="3"/>
  <c r="J79" i="3"/>
  <c r="J80" i="3"/>
  <c r="J81" i="3"/>
  <c r="J82" i="3"/>
  <c r="R55" i="3"/>
  <c r="R56" i="3"/>
  <c r="R57" i="3"/>
  <c r="R58" i="3"/>
  <c r="R59" i="3"/>
  <c r="R60" i="3"/>
  <c r="R61" i="3"/>
  <c r="R62" i="3"/>
  <c r="M55" i="3"/>
  <c r="M56" i="3"/>
  <c r="M57" i="3"/>
  <c r="M58" i="3"/>
  <c r="M59" i="3"/>
  <c r="M60" i="3"/>
  <c r="M61" i="3"/>
  <c r="M62" i="3"/>
  <c r="L55" i="3"/>
  <c r="L56" i="3"/>
  <c r="L57" i="3"/>
  <c r="L58" i="3"/>
  <c r="L59" i="3"/>
  <c r="L60" i="3"/>
  <c r="L61" i="3"/>
  <c r="L62" i="3"/>
  <c r="J55" i="3"/>
  <c r="J56" i="3"/>
  <c r="J57" i="3"/>
  <c r="J58" i="3"/>
  <c r="J59" i="3"/>
  <c r="S59" i="3" s="1"/>
  <c r="J60" i="3"/>
  <c r="J61" i="3"/>
  <c r="J62" i="3"/>
  <c r="G63" i="3"/>
  <c r="D63" i="3"/>
  <c r="J63" i="3" s="1"/>
  <c r="J19" i="3"/>
  <c r="J20" i="3"/>
  <c r="J21" i="3"/>
  <c r="J22" i="3"/>
  <c r="J23" i="3"/>
  <c r="J24" i="3"/>
  <c r="R19" i="3"/>
  <c r="R20" i="3"/>
  <c r="R21" i="3"/>
  <c r="R22" i="3"/>
  <c r="R23" i="3"/>
  <c r="R24" i="3"/>
  <c r="M19" i="3"/>
  <c r="M20" i="3"/>
  <c r="M21" i="3"/>
  <c r="M22" i="3"/>
  <c r="M23" i="3"/>
  <c r="M24" i="3"/>
  <c r="L19" i="3"/>
  <c r="L20" i="3"/>
  <c r="L21" i="3"/>
  <c r="L22" i="3"/>
  <c r="L23" i="3"/>
  <c r="L24" i="3"/>
  <c r="J42" i="3"/>
  <c r="J41" i="3"/>
  <c r="J40" i="3"/>
  <c r="R37" i="3"/>
  <c r="R38" i="3"/>
  <c r="R39" i="3"/>
  <c r="R40" i="3"/>
  <c r="R41" i="3"/>
  <c r="R42" i="3"/>
  <c r="M37" i="3"/>
  <c r="M38" i="3"/>
  <c r="M39" i="3"/>
  <c r="M40" i="3"/>
  <c r="M41" i="3"/>
  <c r="M42" i="3"/>
  <c r="L37" i="3"/>
  <c r="L38" i="3"/>
  <c r="L39" i="3"/>
  <c r="L40" i="3"/>
  <c r="L41" i="3"/>
  <c r="L42" i="3"/>
  <c r="J39" i="3"/>
  <c r="J38" i="3"/>
  <c r="J37" i="3"/>
  <c r="R35" i="3"/>
  <c r="R36" i="3"/>
  <c r="R17" i="3"/>
  <c r="R18" i="3"/>
  <c r="M35" i="3"/>
  <c r="M36" i="3"/>
  <c r="L35" i="3"/>
  <c r="L36" i="3"/>
  <c r="J35" i="3"/>
  <c r="J36" i="3"/>
  <c r="J17" i="3"/>
  <c r="J18" i="3"/>
  <c r="M17" i="3"/>
  <c r="M18" i="3"/>
  <c r="L17" i="3"/>
  <c r="L18" i="3"/>
  <c r="M115" i="3"/>
  <c r="M116" i="3"/>
  <c r="J115" i="3"/>
  <c r="J116" i="3"/>
  <c r="L115" i="3"/>
  <c r="L116" i="3"/>
  <c r="R170" i="3"/>
  <c r="M170" i="3"/>
  <c r="L170" i="3"/>
  <c r="J170" i="3"/>
  <c r="Q56" i="8"/>
  <c r="R56" i="8"/>
  <c r="S56" i="8"/>
  <c r="T56" i="8"/>
  <c r="U56" i="8"/>
  <c r="Q57" i="8"/>
  <c r="R57" i="8"/>
  <c r="T57" i="8"/>
  <c r="U57" i="8"/>
  <c r="F56" i="8"/>
  <c r="G56" i="8"/>
  <c r="H56" i="8"/>
  <c r="I56" i="8"/>
  <c r="J56" i="8"/>
  <c r="F57" i="8"/>
  <c r="G57" i="8"/>
  <c r="I57" i="8"/>
  <c r="J57" i="8"/>
  <c r="E19" i="7"/>
  <c r="E20" i="7"/>
  <c r="E21" i="7"/>
  <c r="E22" i="7"/>
  <c r="C20" i="7"/>
  <c r="C21" i="7"/>
  <c r="C23" i="7"/>
  <c r="N40" i="3" l="1"/>
  <c r="S42" i="3"/>
  <c r="N139" i="3"/>
  <c r="N118" i="3"/>
  <c r="S115" i="3"/>
  <c r="N133" i="3"/>
  <c r="S61" i="3"/>
  <c r="S57" i="3"/>
  <c r="N140" i="3"/>
  <c r="S77" i="3"/>
  <c r="N134" i="3"/>
  <c r="N135" i="3"/>
  <c r="N136" i="3"/>
  <c r="S55" i="3"/>
  <c r="S75" i="3"/>
  <c r="S56" i="3"/>
  <c r="S58" i="3"/>
  <c r="N137" i="3"/>
  <c r="F20" i="7"/>
  <c r="S116" i="3"/>
  <c r="N138" i="3"/>
  <c r="F21" i="7"/>
  <c r="N78" i="3"/>
  <c r="N79" i="3"/>
  <c r="S102" i="3"/>
  <c r="N117" i="3"/>
  <c r="S99" i="3"/>
  <c r="S120" i="3"/>
  <c r="N122" i="3"/>
  <c r="S122" i="3"/>
  <c r="S98" i="3"/>
  <c r="N121" i="3"/>
  <c r="S121" i="3"/>
  <c r="S101" i="3"/>
  <c r="N119" i="3"/>
  <c r="N120" i="3"/>
  <c r="S119" i="3"/>
  <c r="S118" i="3"/>
  <c r="S97" i="3"/>
  <c r="S117" i="3"/>
  <c r="N100" i="3"/>
  <c r="S96" i="3"/>
  <c r="S95" i="3"/>
  <c r="N102" i="3"/>
  <c r="N101" i="3"/>
  <c r="S100" i="3"/>
  <c r="N99" i="3"/>
  <c r="N98" i="3"/>
  <c r="N97" i="3"/>
  <c r="N96" i="3"/>
  <c r="N95" i="3"/>
  <c r="N21" i="3"/>
  <c r="N82" i="3"/>
  <c r="S82" i="3"/>
  <c r="N81" i="3"/>
  <c r="N77" i="3"/>
  <c r="N75" i="3"/>
  <c r="S81" i="3"/>
  <c r="S20" i="3"/>
  <c r="S76" i="3"/>
  <c r="S79" i="3"/>
  <c r="S36" i="3"/>
  <c r="S78" i="3"/>
  <c r="N80" i="3"/>
  <c r="S80" i="3"/>
  <c r="N76" i="3"/>
  <c r="S60" i="3"/>
  <c r="N62" i="3"/>
  <c r="N61" i="3"/>
  <c r="N60" i="3"/>
  <c r="N59" i="3"/>
  <c r="N58" i="3"/>
  <c r="S62" i="3"/>
  <c r="N57" i="3"/>
  <c r="N56" i="3"/>
  <c r="N55" i="3"/>
  <c r="N23" i="3"/>
  <c r="S23" i="3"/>
  <c r="S21" i="3"/>
  <c r="S24" i="3"/>
  <c r="N22" i="3"/>
  <c r="S37" i="3"/>
  <c r="N24" i="3"/>
  <c r="N20" i="3"/>
  <c r="S22" i="3"/>
  <c r="N19" i="3"/>
  <c r="S19" i="3"/>
  <c r="N42" i="3"/>
  <c r="S41" i="3"/>
  <c r="N41" i="3"/>
  <c r="S40" i="3"/>
  <c r="S38" i="3"/>
  <c r="S39" i="3"/>
  <c r="N39" i="3"/>
  <c r="N37" i="3"/>
  <c r="N38" i="3"/>
  <c r="N18" i="3"/>
  <c r="N36" i="3"/>
  <c r="N17" i="3"/>
  <c r="S18" i="3"/>
  <c r="S17" i="3"/>
  <c r="S35" i="3"/>
  <c r="N35" i="3"/>
  <c r="N116" i="3"/>
  <c r="N115" i="3"/>
  <c r="S170" i="3"/>
  <c r="N170" i="3"/>
  <c r="R153" i="3"/>
  <c r="M153" i="3"/>
  <c r="L153" i="3"/>
  <c r="K153" i="3"/>
  <c r="D153" i="3"/>
  <c r="J153" i="3" s="1"/>
  <c r="R154" i="3"/>
  <c r="M154" i="3"/>
  <c r="L154" i="3"/>
  <c r="K154" i="3"/>
  <c r="D154" i="3"/>
  <c r="J154" i="3" s="1"/>
  <c r="R155" i="3"/>
  <c r="M155" i="3"/>
  <c r="L155" i="3"/>
  <c r="K155" i="3"/>
  <c r="D155" i="3"/>
  <c r="J155" i="3" s="1"/>
  <c r="R156" i="3"/>
  <c r="M156" i="3"/>
  <c r="L156" i="3"/>
  <c r="K156" i="3"/>
  <c r="D156" i="3"/>
  <c r="J156" i="3" s="1"/>
  <c r="D159" i="3"/>
  <c r="D158" i="3"/>
  <c r="D157" i="3"/>
  <c r="D152" i="3"/>
  <c r="C18" i="4" l="1"/>
  <c r="N18" i="4"/>
  <c r="D18" i="4"/>
  <c r="O18" i="4"/>
  <c r="E18" i="4"/>
  <c r="P18" i="4"/>
  <c r="F18" i="4"/>
  <c r="Q18" i="4"/>
  <c r="S153" i="3"/>
  <c r="N153" i="3"/>
  <c r="S154" i="3"/>
  <c r="N154" i="3"/>
  <c r="S155" i="3"/>
  <c r="N155" i="3"/>
  <c r="S156" i="3"/>
  <c r="N156" i="3"/>
  <c r="J152" i="3" l="1"/>
  <c r="K152" i="3"/>
  <c r="L152" i="3"/>
  <c r="M152" i="3"/>
  <c r="R152" i="3"/>
  <c r="J157" i="3"/>
  <c r="K157" i="3"/>
  <c r="L157" i="3"/>
  <c r="M157" i="3"/>
  <c r="R157" i="3"/>
  <c r="J158" i="3"/>
  <c r="K158" i="3"/>
  <c r="L158" i="3"/>
  <c r="M158" i="3"/>
  <c r="R158" i="3"/>
  <c r="J159" i="3"/>
  <c r="K159" i="3"/>
  <c r="L159" i="3"/>
  <c r="M159" i="3"/>
  <c r="R159" i="3"/>
  <c r="R151" i="3"/>
  <c r="M151" i="3"/>
  <c r="L151" i="3"/>
  <c r="K151" i="3"/>
  <c r="G151" i="3"/>
  <c r="D151" i="3"/>
  <c r="J151" i="3" s="1"/>
  <c r="R150" i="3"/>
  <c r="M150" i="3"/>
  <c r="L150" i="3"/>
  <c r="K150" i="3"/>
  <c r="G150" i="3"/>
  <c r="D150" i="3"/>
  <c r="J150" i="3" s="1"/>
  <c r="R149" i="3"/>
  <c r="M149" i="3"/>
  <c r="L149" i="3"/>
  <c r="K149" i="3"/>
  <c r="G149" i="3"/>
  <c r="D149" i="3"/>
  <c r="J149" i="3" s="1"/>
  <c r="N152" i="3" l="1"/>
  <c r="S152" i="3"/>
  <c r="N158" i="3"/>
  <c r="S157" i="3"/>
  <c r="N157" i="3"/>
  <c r="N159" i="3"/>
  <c r="S158" i="3"/>
  <c r="S159" i="3"/>
  <c r="S150" i="3"/>
  <c r="N150" i="3"/>
  <c r="S149" i="3"/>
  <c r="N149" i="3"/>
  <c r="S151" i="3"/>
  <c r="N151" i="3"/>
  <c r="M30" i="1"/>
  <c r="C30" i="1"/>
  <c r="L84" i="3"/>
  <c r="K132" i="3"/>
  <c r="L132" i="3"/>
  <c r="M132" i="3"/>
  <c r="R132" i="3"/>
  <c r="G132" i="3"/>
  <c r="D132" i="3"/>
  <c r="J132" i="3" s="1"/>
  <c r="G127" i="3"/>
  <c r="D127" i="3"/>
  <c r="J127" i="3" s="1"/>
  <c r="G126" i="3"/>
  <c r="D126" i="3"/>
  <c r="J126" i="3" s="1"/>
  <c r="G125" i="3"/>
  <c r="D125" i="3"/>
  <c r="J125" i="3" s="1"/>
  <c r="G124" i="3"/>
  <c r="D124" i="3"/>
  <c r="J124" i="3" s="1"/>
  <c r="K124" i="3"/>
  <c r="L124" i="3"/>
  <c r="M124" i="3"/>
  <c r="R124" i="3"/>
  <c r="K125" i="3"/>
  <c r="L125" i="3"/>
  <c r="M125" i="3"/>
  <c r="R125" i="3"/>
  <c r="K126" i="3"/>
  <c r="L126" i="3"/>
  <c r="M126" i="3"/>
  <c r="R126" i="3"/>
  <c r="K127" i="3"/>
  <c r="L127" i="3"/>
  <c r="M127" i="3"/>
  <c r="R127" i="3"/>
  <c r="D128" i="3"/>
  <c r="J128" i="3" s="1"/>
  <c r="G128" i="3"/>
  <c r="K128" i="3"/>
  <c r="L128" i="3"/>
  <c r="M128" i="3"/>
  <c r="R128" i="3"/>
  <c r="D129" i="3"/>
  <c r="J129" i="3" s="1"/>
  <c r="G129" i="3"/>
  <c r="K129" i="3"/>
  <c r="L129" i="3"/>
  <c r="M129" i="3"/>
  <c r="R129" i="3"/>
  <c r="D130" i="3"/>
  <c r="J130" i="3" s="1"/>
  <c r="G130" i="3"/>
  <c r="K130" i="3"/>
  <c r="L130" i="3"/>
  <c r="M130" i="3"/>
  <c r="R130" i="3"/>
  <c r="D131" i="3"/>
  <c r="J131" i="3" s="1"/>
  <c r="G131" i="3"/>
  <c r="K131" i="3"/>
  <c r="L131" i="3"/>
  <c r="M131" i="3"/>
  <c r="R131" i="3"/>
  <c r="D142" i="3"/>
  <c r="J142" i="3" s="1"/>
  <c r="G142" i="3"/>
  <c r="K142" i="3"/>
  <c r="L142" i="3"/>
  <c r="M142" i="3"/>
  <c r="R142" i="3"/>
  <c r="R93" i="3"/>
  <c r="R94" i="3"/>
  <c r="M94" i="3"/>
  <c r="L94" i="3"/>
  <c r="K94" i="3"/>
  <c r="G94" i="3"/>
  <c r="D94" i="3"/>
  <c r="J94" i="3" s="1"/>
  <c r="M93" i="3"/>
  <c r="L93" i="3"/>
  <c r="K93" i="3"/>
  <c r="G93" i="3"/>
  <c r="D93" i="3"/>
  <c r="J93" i="3" s="1"/>
  <c r="D84" i="3"/>
  <c r="J84" i="3" s="1"/>
  <c r="G84" i="3"/>
  <c r="K84" i="3"/>
  <c r="M84" i="3"/>
  <c r="R84" i="3"/>
  <c r="D85" i="3"/>
  <c r="J85" i="3" s="1"/>
  <c r="G85" i="3"/>
  <c r="K85" i="3"/>
  <c r="L85" i="3"/>
  <c r="M85" i="3"/>
  <c r="R85" i="3"/>
  <c r="D86" i="3"/>
  <c r="J86" i="3" s="1"/>
  <c r="G86" i="3"/>
  <c r="K86" i="3"/>
  <c r="L86" i="3"/>
  <c r="M86" i="3"/>
  <c r="R86" i="3"/>
  <c r="D87" i="3"/>
  <c r="J87" i="3" s="1"/>
  <c r="G87" i="3"/>
  <c r="K87" i="3"/>
  <c r="L87" i="3"/>
  <c r="M87" i="3"/>
  <c r="R87" i="3"/>
  <c r="D88" i="3"/>
  <c r="J88" i="3" s="1"/>
  <c r="G88" i="3"/>
  <c r="K88" i="3"/>
  <c r="L88" i="3"/>
  <c r="M88" i="3"/>
  <c r="R88" i="3"/>
  <c r="D89" i="3"/>
  <c r="J89" i="3" s="1"/>
  <c r="G89" i="3"/>
  <c r="K89" i="3"/>
  <c r="L89" i="3"/>
  <c r="M89" i="3"/>
  <c r="R89" i="3"/>
  <c r="D90" i="3"/>
  <c r="J90" i="3" s="1"/>
  <c r="G90" i="3"/>
  <c r="K90" i="3"/>
  <c r="L90" i="3"/>
  <c r="M90" i="3"/>
  <c r="R90" i="3"/>
  <c r="D91" i="3"/>
  <c r="J91" i="3" s="1"/>
  <c r="G91" i="3"/>
  <c r="K91" i="3"/>
  <c r="L91" i="3"/>
  <c r="M91" i="3"/>
  <c r="R91" i="3"/>
  <c r="D92" i="3"/>
  <c r="J92" i="3" s="1"/>
  <c r="G92" i="3"/>
  <c r="K92" i="3"/>
  <c r="L92" i="3"/>
  <c r="M92" i="3"/>
  <c r="R92" i="3"/>
  <c r="D103" i="3"/>
  <c r="J103" i="3" s="1"/>
  <c r="G103" i="3"/>
  <c r="K103" i="3"/>
  <c r="L103" i="3"/>
  <c r="M103" i="3"/>
  <c r="R103" i="3"/>
  <c r="D54" i="3"/>
  <c r="J54" i="3" s="1"/>
  <c r="D44" i="3"/>
  <c r="J44" i="3" s="1"/>
  <c r="G44" i="3"/>
  <c r="K44" i="3"/>
  <c r="L44" i="3"/>
  <c r="M44" i="3"/>
  <c r="R44" i="3"/>
  <c r="D45" i="3"/>
  <c r="J45" i="3" s="1"/>
  <c r="G45" i="3"/>
  <c r="K45" i="3"/>
  <c r="L45" i="3"/>
  <c r="M45" i="3"/>
  <c r="R45" i="3"/>
  <c r="D46" i="3"/>
  <c r="J46" i="3" s="1"/>
  <c r="G46" i="3"/>
  <c r="K46" i="3"/>
  <c r="L46" i="3"/>
  <c r="M46" i="3"/>
  <c r="R46" i="3"/>
  <c r="D47" i="3"/>
  <c r="J47" i="3" s="1"/>
  <c r="G47" i="3"/>
  <c r="K47" i="3"/>
  <c r="L47" i="3"/>
  <c r="M47" i="3"/>
  <c r="R47" i="3"/>
  <c r="D48" i="3"/>
  <c r="J48" i="3" s="1"/>
  <c r="G48" i="3"/>
  <c r="K48" i="3"/>
  <c r="L48" i="3"/>
  <c r="M48" i="3"/>
  <c r="R48" i="3"/>
  <c r="D49" i="3"/>
  <c r="J49" i="3" s="1"/>
  <c r="G49" i="3"/>
  <c r="K49" i="3"/>
  <c r="L49" i="3"/>
  <c r="M49" i="3"/>
  <c r="R49" i="3"/>
  <c r="D50" i="3"/>
  <c r="J50" i="3" s="1"/>
  <c r="G50" i="3"/>
  <c r="K50" i="3"/>
  <c r="L50" i="3"/>
  <c r="M50" i="3"/>
  <c r="R50" i="3"/>
  <c r="D51" i="3"/>
  <c r="J51" i="3" s="1"/>
  <c r="G51" i="3"/>
  <c r="K51" i="3"/>
  <c r="L51" i="3"/>
  <c r="M51" i="3"/>
  <c r="R51" i="3"/>
  <c r="D52" i="3"/>
  <c r="J52" i="3" s="1"/>
  <c r="G52" i="3"/>
  <c r="K52" i="3"/>
  <c r="L52" i="3"/>
  <c r="M52" i="3"/>
  <c r="R52" i="3"/>
  <c r="D53" i="3"/>
  <c r="J53" i="3" s="1"/>
  <c r="G53" i="3"/>
  <c r="K53" i="3"/>
  <c r="L53" i="3"/>
  <c r="M53" i="3"/>
  <c r="R53" i="3"/>
  <c r="G54" i="3"/>
  <c r="K54" i="3"/>
  <c r="L54" i="3"/>
  <c r="M54" i="3"/>
  <c r="R54" i="3"/>
  <c r="R25" i="3"/>
  <c r="M25" i="3"/>
  <c r="L25" i="3"/>
  <c r="K25" i="3"/>
  <c r="G25" i="3"/>
  <c r="D25" i="3"/>
  <c r="J25" i="3" s="1"/>
  <c r="R16" i="3"/>
  <c r="M16" i="3"/>
  <c r="L16" i="3"/>
  <c r="K16" i="3"/>
  <c r="G16" i="3"/>
  <c r="D16" i="3"/>
  <c r="J16" i="3" s="1"/>
  <c r="R15" i="3"/>
  <c r="M15" i="3"/>
  <c r="L15" i="3"/>
  <c r="K15" i="3"/>
  <c r="G15" i="3"/>
  <c r="D15" i="3"/>
  <c r="J15" i="3" s="1"/>
  <c r="R14" i="3"/>
  <c r="M14" i="3"/>
  <c r="L14" i="3"/>
  <c r="K14" i="3"/>
  <c r="G14" i="3"/>
  <c r="D14" i="3"/>
  <c r="J14" i="3" s="1"/>
  <c r="R13" i="3"/>
  <c r="M13" i="3"/>
  <c r="L13" i="3"/>
  <c r="K13" i="3"/>
  <c r="G13" i="3"/>
  <c r="D13" i="3"/>
  <c r="J13" i="3" s="1"/>
  <c r="R12" i="3"/>
  <c r="M12" i="3"/>
  <c r="L12" i="3"/>
  <c r="K12" i="3"/>
  <c r="G12" i="3"/>
  <c r="D12" i="3"/>
  <c r="J12" i="3" s="1"/>
  <c r="R11" i="3"/>
  <c r="M11" i="3"/>
  <c r="L11" i="3"/>
  <c r="K11" i="3"/>
  <c r="G11" i="3"/>
  <c r="D11" i="3"/>
  <c r="J11" i="3" s="1"/>
  <c r="R10" i="3"/>
  <c r="M10" i="3"/>
  <c r="L10" i="3"/>
  <c r="K10" i="3"/>
  <c r="G10" i="3"/>
  <c r="D10" i="3"/>
  <c r="J10" i="3" s="1"/>
  <c r="R9" i="3"/>
  <c r="M9" i="3"/>
  <c r="L9" i="3"/>
  <c r="K9" i="3"/>
  <c r="G9" i="3"/>
  <c r="D9" i="3"/>
  <c r="J9" i="3" s="1"/>
  <c r="R8" i="3"/>
  <c r="M8" i="3"/>
  <c r="L8" i="3"/>
  <c r="K8" i="3"/>
  <c r="G8" i="3"/>
  <c r="D8" i="3"/>
  <c r="J8" i="3" s="1"/>
  <c r="G167" i="3"/>
  <c r="D167" i="3"/>
  <c r="G166" i="3"/>
  <c r="D166" i="3"/>
  <c r="G165" i="3"/>
  <c r="D165" i="3"/>
  <c r="G164" i="3"/>
  <c r="D164" i="3"/>
  <c r="G163" i="3"/>
  <c r="D163" i="3"/>
  <c r="G162" i="3"/>
  <c r="D162" i="3"/>
  <c r="G148" i="3"/>
  <c r="D148" i="3"/>
  <c r="G147" i="3"/>
  <c r="D147" i="3"/>
  <c r="G146" i="3"/>
  <c r="D146" i="3"/>
  <c r="G145" i="3"/>
  <c r="D145" i="3"/>
  <c r="G144" i="3"/>
  <c r="D144" i="3"/>
  <c r="G143" i="3"/>
  <c r="D143" i="3"/>
  <c r="G110" i="3"/>
  <c r="D110" i="3"/>
  <c r="G109" i="3"/>
  <c r="D109" i="3"/>
  <c r="G108" i="3"/>
  <c r="D108" i="3"/>
  <c r="G107" i="3"/>
  <c r="D107" i="3"/>
  <c r="G106" i="3"/>
  <c r="D106" i="3"/>
  <c r="G105" i="3"/>
  <c r="D105" i="3"/>
  <c r="G104" i="3"/>
  <c r="D104" i="3"/>
  <c r="D74" i="3"/>
  <c r="R69" i="3"/>
  <c r="M69" i="3"/>
  <c r="L69" i="3"/>
  <c r="K69" i="3"/>
  <c r="G69" i="3"/>
  <c r="D69" i="3"/>
  <c r="J69" i="3" s="1"/>
  <c r="G73" i="3"/>
  <c r="D73" i="3"/>
  <c r="G72" i="3"/>
  <c r="D72" i="3"/>
  <c r="G71" i="3"/>
  <c r="D71" i="3"/>
  <c r="G70" i="3"/>
  <c r="D70" i="3"/>
  <c r="G68" i="3"/>
  <c r="D68" i="3"/>
  <c r="G67" i="3"/>
  <c r="D67" i="3"/>
  <c r="G66" i="3"/>
  <c r="D66" i="3"/>
  <c r="G65" i="3"/>
  <c r="D65" i="3"/>
  <c r="G64" i="3"/>
  <c r="D64" i="3"/>
  <c r="D33" i="3"/>
  <c r="S127" i="3" l="1"/>
  <c r="N132" i="3"/>
  <c r="S125" i="3"/>
  <c r="S132" i="3"/>
  <c r="S131" i="3"/>
  <c r="N131" i="3"/>
  <c r="S129" i="3"/>
  <c r="N130" i="3"/>
  <c r="N126" i="3"/>
  <c r="N127" i="3"/>
  <c r="N124" i="3"/>
  <c r="S124" i="3"/>
  <c r="N142" i="3"/>
  <c r="S142" i="3"/>
  <c r="N128" i="3"/>
  <c r="S128" i="3"/>
  <c r="N129" i="3"/>
  <c r="N125" i="3"/>
  <c r="S130" i="3"/>
  <c r="S126" i="3"/>
  <c r="S94" i="3"/>
  <c r="N94" i="3"/>
  <c r="P56" i="8" s="1"/>
  <c r="S91" i="3"/>
  <c r="S87" i="3"/>
  <c r="S93" i="3"/>
  <c r="N93" i="3"/>
  <c r="P57" i="8" s="1"/>
  <c r="N91" i="3"/>
  <c r="N87" i="3"/>
  <c r="N90" i="3"/>
  <c r="N103" i="3"/>
  <c r="N86" i="3"/>
  <c r="N89" i="3"/>
  <c r="N85" i="3"/>
  <c r="S84" i="3"/>
  <c r="N84" i="3"/>
  <c r="S92" i="3"/>
  <c r="N92" i="3"/>
  <c r="S88" i="3"/>
  <c r="N88" i="3"/>
  <c r="S103" i="3"/>
  <c r="S89" i="3"/>
  <c r="S85" i="3"/>
  <c r="S90" i="3"/>
  <c r="S86" i="3"/>
  <c r="N13" i="3"/>
  <c r="N51" i="3"/>
  <c r="N54" i="3"/>
  <c r="O56" i="8" s="1"/>
  <c r="S51" i="3"/>
  <c r="N50" i="3"/>
  <c r="S49" i="3"/>
  <c r="S47" i="3"/>
  <c r="N45" i="3"/>
  <c r="N53" i="3"/>
  <c r="O57" i="8" s="1"/>
  <c r="N46" i="3"/>
  <c r="N47" i="3"/>
  <c r="N48" i="3"/>
  <c r="S48" i="3"/>
  <c r="N52" i="3"/>
  <c r="S52" i="3"/>
  <c r="N44" i="3"/>
  <c r="S44" i="3"/>
  <c r="S53" i="3"/>
  <c r="S45" i="3"/>
  <c r="N49" i="3"/>
  <c r="S54" i="3"/>
  <c r="S50" i="3"/>
  <c r="S46" i="3"/>
  <c r="S15" i="3"/>
  <c r="N16" i="3"/>
  <c r="S16" i="3"/>
  <c r="N9" i="3"/>
  <c r="S9" i="3"/>
  <c r="S13" i="3"/>
  <c r="S25" i="3"/>
  <c r="N25" i="3"/>
  <c r="S8" i="3"/>
  <c r="N8" i="3"/>
  <c r="S10" i="3"/>
  <c r="N10" i="3"/>
  <c r="S14" i="3"/>
  <c r="N14" i="3"/>
  <c r="C88" i="4" s="1"/>
  <c r="S12" i="3"/>
  <c r="N12" i="3"/>
  <c r="S11" i="3"/>
  <c r="N11" i="3"/>
  <c r="N15" i="3"/>
  <c r="S69" i="3"/>
  <c r="N69" i="3"/>
  <c r="N87" i="4" l="1"/>
  <c r="N57" i="8"/>
  <c r="N56" i="8"/>
  <c r="N86" i="4"/>
  <c r="C57" i="8"/>
  <c r="C87" i="4"/>
  <c r="E56" i="8"/>
  <c r="C56" i="8"/>
  <c r="C86" i="4"/>
  <c r="D57" i="8"/>
  <c r="D56" i="8"/>
  <c r="E57" i="8"/>
  <c r="D28" i="3"/>
  <c r="D27" i="3"/>
  <c r="J27" i="3" l="1"/>
  <c r="J28" i="3"/>
  <c r="D29" i="3"/>
  <c r="J29" i="3" s="1"/>
  <c r="D30" i="3"/>
  <c r="J30" i="3" s="1"/>
  <c r="D31" i="3"/>
  <c r="J31" i="3" s="1"/>
  <c r="D32" i="3"/>
  <c r="J32" i="3" s="1"/>
  <c r="J33" i="3"/>
  <c r="D34" i="3"/>
  <c r="J34" i="3" s="1"/>
  <c r="C22" i="8" s="1"/>
  <c r="G29" i="3"/>
  <c r="G30" i="3"/>
  <c r="O70" i="8"/>
  <c r="P70" i="8" s="1"/>
  <c r="Q70" i="8" s="1"/>
  <c r="D70" i="8"/>
  <c r="E70" i="8" s="1"/>
  <c r="N66" i="8"/>
  <c r="C66" i="8"/>
  <c r="N34" i="8"/>
  <c r="D34" i="8"/>
  <c r="E34" i="8" s="1"/>
  <c r="F34" i="8" s="1"/>
  <c r="G34" i="8" s="1"/>
  <c r="O9" i="8"/>
  <c r="D9" i="8"/>
  <c r="M46" i="4"/>
  <c r="C36" i="1"/>
  <c r="C17" i="1"/>
  <c r="C20" i="1"/>
  <c r="C22" i="1"/>
  <c r="I177" i="2"/>
  <c r="J14" i="7"/>
  <c r="J17" i="7"/>
  <c r="J18" i="7"/>
  <c r="J23" i="7"/>
  <c r="J25" i="7"/>
  <c r="C14" i="7"/>
  <c r="C17" i="7"/>
  <c r="C18" i="7"/>
  <c r="C25" i="7"/>
  <c r="J36" i="1"/>
  <c r="J17" i="1"/>
  <c r="J20" i="1"/>
  <c r="J21" i="1"/>
  <c r="J22" i="1"/>
  <c r="D43" i="3"/>
  <c r="J43" i="3" s="1"/>
  <c r="J64" i="3"/>
  <c r="J65" i="3"/>
  <c r="J66" i="3"/>
  <c r="J67" i="3"/>
  <c r="J68" i="3"/>
  <c r="J70" i="3"/>
  <c r="J71" i="3"/>
  <c r="J72" i="3"/>
  <c r="J73" i="3"/>
  <c r="J74" i="3"/>
  <c r="D83" i="3"/>
  <c r="J83" i="3" s="1"/>
  <c r="J104" i="3"/>
  <c r="J105" i="3"/>
  <c r="J106" i="3"/>
  <c r="J107" i="3"/>
  <c r="J108" i="3"/>
  <c r="J109" i="3"/>
  <c r="J110" i="3"/>
  <c r="D111" i="3"/>
  <c r="J111" i="3" s="1"/>
  <c r="D112" i="3"/>
  <c r="J112" i="3" s="1"/>
  <c r="D113" i="3"/>
  <c r="J113" i="3" s="1"/>
  <c r="D114" i="3"/>
  <c r="J114" i="3" s="1"/>
  <c r="D123" i="3"/>
  <c r="J123" i="3" s="1"/>
  <c r="J143" i="3"/>
  <c r="J144" i="3"/>
  <c r="J145" i="3"/>
  <c r="J146" i="3"/>
  <c r="J147" i="3"/>
  <c r="J148" i="3"/>
  <c r="D161" i="3"/>
  <c r="J161" i="3" s="1"/>
  <c r="J162" i="3"/>
  <c r="J163" i="3"/>
  <c r="J164" i="3"/>
  <c r="J165" i="3"/>
  <c r="J166" i="3"/>
  <c r="J167" i="3"/>
  <c r="D168" i="3"/>
  <c r="J168" i="3" s="1"/>
  <c r="D169" i="3"/>
  <c r="J169" i="3" s="1"/>
  <c r="D171" i="3"/>
  <c r="J171" i="3" s="1"/>
  <c r="D172" i="3"/>
  <c r="J172" i="3" s="1"/>
  <c r="D179" i="3"/>
  <c r="J179" i="3" s="1"/>
  <c r="J180" i="3"/>
  <c r="J181" i="3"/>
  <c r="J182" i="3"/>
  <c r="J183" i="3"/>
  <c r="J184" i="3"/>
  <c r="G7" i="6" s="1"/>
  <c r="J185" i="3"/>
  <c r="G9" i="6" s="1"/>
  <c r="J186" i="3"/>
  <c r="J187" i="3"/>
  <c r="J188" i="3"/>
  <c r="C26" i="1" s="1"/>
  <c r="J189" i="3"/>
  <c r="J35" i="1" s="1"/>
  <c r="J190" i="3"/>
  <c r="J191" i="3"/>
  <c r="J31" i="1" s="1"/>
  <c r="J192" i="3"/>
  <c r="C37" i="1" s="1"/>
  <c r="J193" i="3"/>
  <c r="J38" i="1" s="1"/>
  <c r="J194" i="3"/>
  <c r="J39" i="1" s="1"/>
  <c r="J195" i="3"/>
  <c r="J196" i="3"/>
  <c r="J197" i="3"/>
  <c r="D198" i="3"/>
  <c r="J216" i="3"/>
  <c r="D217" i="3"/>
  <c r="J217" i="3" s="1"/>
  <c r="D218" i="3"/>
  <c r="J218" i="3" s="1"/>
  <c r="D219" i="3"/>
  <c r="J219" i="3" s="1"/>
  <c r="D220" i="3"/>
  <c r="J220" i="3" s="1"/>
  <c r="D221" i="3"/>
  <c r="J221" i="3" s="1"/>
  <c r="D222" i="3"/>
  <c r="J222" i="3" s="1"/>
  <c r="D223" i="3"/>
  <c r="J223" i="3" s="1"/>
  <c r="D224" i="3"/>
  <c r="J224" i="3" s="1"/>
  <c r="D225" i="3"/>
  <c r="J225" i="3" s="1"/>
  <c r="D226" i="3"/>
  <c r="J226" i="3" s="1"/>
  <c r="D227" i="3"/>
  <c r="J227" i="3" s="1"/>
  <c r="D228" i="3"/>
  <c r="J228" i="3" s="1"/>
  <c r="D229" i="3"/>
  <c r="J229" i="3" s="1"/>
  <c r="D230" i="3"/>
  <c r="J230" i="3" s="1"/>
  <c r="D231" i="3"/>
  <c r="J231" i="3" s="1"/>
  <c r="D232" i="3"/>
  <c r="J232" i="3" s="1"/>
  <c r="D233" i="3"/>
  <c r="J233" i="3" s="1"/>
  <c r="D234" i="3"/>
  <c r="J234" i="3" s="1"/>
  <c r="D235" i="3"/>
  <c r="J235" i="3" s="1"/>
  <c r="D236" i="3"/>
  <c r="J236" i="3" s="1"/>
  <c r="D237" i="3"/>
  <c r="J237" i="3" s="1"/>
  <c r="D238" i="3"/>
  <c r="J238" i="3" s="1"/>
  <c r="D239" i="3"/>
  <c r="J239" i="3" s="1"/>
  <c r="D240" i="3"/>
  <c r="J240" i="3" s="1"/>
  <c r="D241" i="3"/>
  <c r="J241" i="3" s="1"/>
  <c r="D242" i="3"/>
  <c r="J242" i="3" s="1"/>
  <c r="D243" i="3"/>
  <c r="J243" i="3" s="1"/>
  <c r="D244" i="3"/>
  <c r="J244" i="3" s="1"/>
  <c r="D245" i="3"/>
  <c r="J245" i="3" s="1"/>
  <c r="D246" i="3"/>
  <c r="J246" i="3" s="1"/>
  <c r="D247" i="3"/>
  <c r="J247" i="3" s="1"/>
  <c r="D248" i="3"/>
  <c r="J248" i="3" s="1"/>
  <c r="D249" i="3"/>
  <c r="J249" i="3" s="1"/>
  <c r="D250" i="3"/>
  <c r="J250" i="3" s="1"/>
  <c r="D251" i="3"/>
  <c r="J251" i="3" s="1"/>
  <c r="D252" i="3"/>
  <c r="J252" i="3" s="1"/>
  <c r="D253" i="3"/>
  <c r="J253" i="3" s="1"/>
  <c r="D254" i="3"/>
  <c r="J254" i="3" s="1"/>
  <c r="D255" i="3"/>
  <c r="J255" i="3" s="1"/>
  <c r="D256" i="3"/>
  <c r="J256" i="3" s="1"/>
  <c r="D257" i="3"/>
  <c r="J257" i="3" s="1"/>
  <c r="D258" i="3"/>
  <c r="J258" i="3" s="1"/>
  <c r="D259" i="3"/>
  <c r="J259" i="3" s="1"/>
  <c r="D260" i="3"/>
  <c r="J260" i="3" s="1"/>
  <c r="D261" i="3"/>
  <c r="J261" i="3" s="1"/>
  <c r="D262" i="3"/>
  <c r="J262" i="3" s="1"/>
  <c r="D263" i="3"/>
  <c r="J263" i="3" s="1"/>
  <c r="D264" i="3"/>
  <c r="J264" i="3" s="1"/>
  <c r="D265" i="3"/>
  <c r="J265" i="3" s="1"/>
  <c r="D266" i="3"/>
  <c r="J266" i="3" s="1"/>
  <c r="D267" i="3"/>
  <c r="J267" i="3" s="1"/>
  <c r="D268" i="3"/>
  <c r="J268" i="3" s="1"/>
  <c r="D269" i="3"/>
  <c r="J269" i="3" s="1"/>
  <c r="D270" i="3"/>
  <c r="J270" i="3" s="1"/>
  <c r="D271" i="3"/>
  <c r="J271" i="3" s="1"/>
  <c r="D272" i="3"/>
  <c r="J272" i="3" s="1"/>
  <c r="D273" i="3"/>
  <c r="J273" i="3" s="1"/>
  <c r="D274" i="3"/>
  <c r="J274" i="3" s="1"/>
  <c r="D275" i="3"/>
  <c r="J275" i="3" s="1"/>
  <c r="D276" i="3"/>
  <c r="J276" i="3" s="1"/>
  <c r="D277" i="3"/>
  <c r="J277" i="3" s="1"/>
  <c r="D278" i="3"/>
  <c r="J278" i="3" s="1"/>
  <c r="D279" i="3"/>
  <c r="J279" i="3" s="1"/>
  <c r="D280" i="3"/>
  <c r="J280" i="3" s="1"/>
  <c r="D281" i="3"/>
  <c r="J281" i="3" s="1"/>
  <c r="D282" i="3"/>
  <c r="J282" i="3" s="1"/>
  <c r="D283" i="3"/>
  <c r="J283" i="3" s="1"/>
  <c r="D284" i="3"/>
  <c r="J284" i="3" s="1"/>
  <c r="D285" i="3"/>
  <c r="J285" i="3" s="1"/>
  <c r="D286" i="3"/>
  <c r="J286" i="3" s="1"/>
  <c r="D287" i="3"/>
  <c r="J287" i="3" s="1"/>
  <c r="D288" i="3"/>
  <c r="J288" i="3" s="1"/>
  <c r="D289" i="3"/>
  <c r="J289" i="3" s="1"/>
  <c r="D290" i="3"/>
  <c r="J290" i="3" s="1"/>
  <c r="D291" i="3"/>
  <c r="J291" i="3" s="1"/>
  <c r="D292" i="3"/>
  <c r="J292" i="3" s="1"/>
  <c r="D293" i="3"/>
  <c r="J293" i="3" s="1"/>
  <c r="D294" i="3"/>
  <c r="J294" i="3" s="1"/>
  <c r="D295" i="3"/>
  <c r="J295" i="3" s="1"/>
  <c r="D296" i="3"/>
  <c r="J296" i="3" s="1"/>
  <c r="D297" i="3"/>
  <c r="J297" i="3" s="1"/>
  <c r="D298" i="3"/>
  <c r="J298" i="3" s="1"/>
  <c r="D299" i="3"/>
  <c r="J299" i="3" s="1"/>
  <c r="D300" i="3"/>
  <c r="J300" i="3" s="1"/>
  <c r="D301" i="3"/>
  <c r="J301" i="3" s="1"/>
  <c r="D302" i="3"/>
  <c r="J302" i="3" s="1"/>
  <c r="D303" i="3"/>
  <c r="J303" i="3" s="1"/>
  <c r="D304" i="3"/>
  <c r="J304" i="3" s="1"/>
  <c r="D305" i="3"/>
  <c r="J305" i="3" s="1"/>
  <c r="D306" i="3"/>
  <c r="J306" i="3" s="1"/>
  <c r="D307" i="3"/>
  <c r="J307" i="3" s="1"/>
  <c r="D308" i="3"/>
  <c r="J308" i="3" s="1"/>
  <c r="D309" i="3"/>
  <c r="J309" i="3" s="1"/>
  <c r="D310" i="3"/>
  <c r="J310" i="3" s="1"/>
  <c r="D311" i="3"/>
  <c r="J311" i="3" s="1"/>
  <c r="D312" i="3"/>
  <c r="J312" i="3" s="1"/>
  <c r="D313" i="3"/>
  <c r="J313" i="3" s="1"/>
  <c r="D314" i="3"/>
  <c r="J314" i="3" s="1"/>
  <c r="D315" i="3"/>
  <c r="J315" i="3" s="1"/>
  <c r="D316" i="3"/>
  <c r="J316" i="3" s="1"/>
  <c r="D317" i="3"/>
  <c r="J317" i="3" s="1"/>
  <c r="D318" i="3"/>
  <c r="J318" i="3" s="1"/>
  <c r="D319" i="3"/>
  <c r="J319" i="3" s="1"/>
  <c r="D320" i="3"/>
  <c r="J320" i="3" s="1"/>
  <c r="D321" i="3"/>
  <c r="J321" i="3" s="1"/>
  <c r="D322" i="3"/>
  <c r="J322" i="3" s="1"/>
  <c r="D323" i="3"/>
  <c r="J323" i="3" s="1"/>
  <c r="D324" i="3"/>
  <c r="J324" i="3" s="1"/>
  <c r="D325" i="3"/>
  <c r="J325" i="3" s="1"/>
  <c r="D326" i="3"/>
  <c r="J326" i="3" s="1"/>
  <c r="D327" i="3"/>
  <c r="J327" i="3" s="1"/>
  <c r="D328" i="3"/>
  <c r="J328" i="3" s="1"/>
  <c r="D329" i="3"/>
  <c r="J329" i="3" s="1"/>
  <c r="D330" i="3"/>
  <c r="J330" i="3" s="1"/>
  <c r="D331" i="3"/>
  <c r="J331" i="3" s="1"/>
  <c r="D332" i="3"/>
  <c r="J332" i="3" s="1"/>
  <c r="D333" i="3"/>
  <c r="J333" i="3" s="1"/>
  <c r="D334" i="3"/>
  <c r="J334" i="3" s="1"/>
  <c r="D335" i="3"/>
  <c r="J335" i="3" s="1"/>
  <c r="D336" i="3"/>
  <c r="J336" i="3" s="1"/>
  <c r="D337" i="3"/>
  <c r="J337" i="3" s="1"/>
  <c r="D338" i="3"/>
  <c r="J338" i="3" s="1"/>
  <c r="D339" i="3"/>
  <c r="J339" i="3" s="1"/>
  <c r="D340" i="3"/>
  <c r="J340" i="3" s="1"/>
  <c r="D341" i="3"/>
  <c r="J341" i="3" s="1"/>
  <c r="D342" i="3"/>
  <c r="J342" i="3" s="1"/>
  <c r="D343" i="3"/>
  <c r="J343" i="3" s="1"/>
  <c r="D344" i="3"/>
  <c r="J344" i="3" s="1"/>
  <c r="D345" i="3"/>
  <c r="J345" i="3" s="1"/>
  <c r="D346" i="3"/>
  <c r="J346" i="3" s="1"/>
  <c r="D347" i="3"/>
  <c r="J347" i="3" s="1"/>
  <c r="D348" i="3"/>
  <c r="J348" i="3" s="1"/>
  <c r="D349" i="3"/>
  <c r="J349" i="3" s="1"/>
  <c r="D350" i="3"/>
  <c r="J350" i="3" s="1"/>
  <c r="D351" i="3"/>
  <c r="J351" i="3" s="1"/>
  <c r="D352" i="3"/>
  <c r="J352" i="3" s="1"/>
  <c r="D353" i="3"/>
  <c r="J353" i="3" s="1"/>
  <c r="D354" i="3"/>
  <c r="J354" i="3" s="1"/>
  <c r="D355" i="3"/>
  <c r="J355" i="3" s="1"/>
  <c r="D356" i="3"/>
  <c r="J356" i="3" s="1"/>
  <c r="D357" i="3"/>
  <c r="J357" i="3" s="1"/>
  <c r="D358" i="3"/>
  <c r="J358" i="3" s="1"/>
  <c r="D359" i="3"/>
  <c r="J359" i="3" s="1"/>
  <c r="D360" i="3"/>
  <c r="J360" i="3" s="1"/>
  <c r="D361" i="3"/>
  <c r="J361" i="3" s="1"/>
  <c r="D362" i="3"/>
  <c r="J362" i="3" s="1"/>
  <c r="D363" i="3"/>
  <c r="J363" i="3" s="1"/>
  <c r="D364" i="3"/>
  <c r="J364" i="3" s="1"/>
  <c r="D365" i="3"/>
  <c r="J365" i="3" s="1"/>
  <c r="D366" i="3"/>
  <c r="J366" i="3" s="1"/>
  <c r="D367" i="3"/>
  <c r="J367" i="3" s="1"/>
  <c r="D368" i="3"/>
  <c r="J368" i="3" s="1"/>
  <c r="D369" i="3"/>
  <c r="J369" i="3" s="1"/>
  <c r="D370" i="3"/>
  <c r="J370" i="3" s="1"/>
  <c r="D371" i="3"/>
  <c r="J371" i="3" s="1"/>
  <c r="D372" i="3"/>
  <c r="J372" i="3" s="1"/>
  <c r="D373" i="3"/>
  <c r="J373" i="3" s="1"/>
  <c r="D374" i="3"/>
  <c r="J374" i="3" s="1"/>
  <c r="D375" i="3"/>
  <c r="J375" i="3" s="1"/>
  <c r="D376" i="3"/>
  <c r="J376" i="3" s="1"/>
  <c r="D377" i="3"/>
  <c r="J377" i="3" s="1"/>
  <c r="D378" i="3"/>
  <c r="J378" i="3" s="1"/>
  <c r="D379" i="3"/>
  <c r="J379" i="3" s="1"/>
  <c r="D380" i="3"/>
  <c r="J380" i="3" s="1"/>
  <c r="D381" i="3"/>
  <c r="J381" i="3" s="1"/>
  <c r="D382" i="3"/>
  <c r="J382" i="3" s="1"/>
  <c r="D383" i="3"/>
  <c r="J383" i="3" s="1"/>
  <c r="D384" i="3"/>
  <c r="J384" i="3" s="1"/>
  <c r="D385" i="3"/>
  <c r="J385" i="3" s="1"/>
  <c r="D386" i="3"/>
  <c r="J386" i="3" s="1"/>
  <c r="D387" i="3"/>
  <c r="J387" i="3" s="1"/>
  <c r="D388" i="3"/>
  <c r="J388" i="3" s="1"/>
  <c r="D389" i="3"/>
  <c r="J389" i="3" s="1"/>
  <c r="D390" i="3"/>
  <c r="J390" i="3" s="1"/>
  <c r="D391" i="3"/>
  <c r="J391" i="3" s="1"/>
  <c r="D392" i="3"/>
  <c r="J392" i="3" s="1"/>
  <c r="D393" i="3"/>
  <c r="J393" i="3" s="1"/>
  <c r="D394" i="3"/>
  <c r="J394" i="3" s="1"/>
  <c r="D26" i="3"/>
  <c r="J26" i="3" s="1"/>
  <c r="J18" i="1" l="1"/>
  <c r="J37" i="1"/>
  <c r="C38" i="1"/>
  <c r="J19" i="1"/>
  <c r="J24" i="7"/>
  <c r="J29" i="1"/>
  <c r="C39" i="1"/>
  <c r="C35" i="1"/>
  <c r="J13" i="7"/>
  <c r="C24" i="7"/>
  <c r="C22" i="7"/>
  <c r="F22" i="7" s="1"/>
  <c r="C19" i="7"/>
  <c r="F19" i="7" s="1"/>
  <c r="C31" i="1"/>
  <c r="C20" i="8"/>
  <c r="N20" i="8"/>
  <c r="C21" i="8"/>
  <c r="N21" i="8"/>
  <c r="J16" i="7"/>
  <c r="J15" i="7"/>
  <c r="J16" i="1"/>
  <c r="C16" i="1"/>
  <c r="C16" i="7"/>
  <c r="C15" i="7"/>
  <c r="D26" i="8"/>
  <c r="D22" i="8"/>
  <c r="D21" i="8"/>
  <c r="D20" i="8"/>
  <c r="O26" i="8"/>
  <c r="O20" i="8"/>
  <c r="O21" i="8"/>
  <c r="C13" i="7"/>
  <c r="C19" i="1"/>
  <c r="C27" i="1"/>
  <c r="C18" i="1"/>
  <c r="C29" i="1"/>
  <c r="C28" i="1"/>
  <c r="C24" i="8"/>
  <c r="C23" i="8"/>
  <c r="C39" i="8" s="1"/>
  <c r="D19" i="8"/>
  <c r="D12" i="8"/>
  <c r="D11" i="8"/>
  <c r="C17" i="8"/>
  <c r="D24" i="8"/>
  <c r="D13" i="8"/>
  <c r="C15" i="8"/>
  <c r="D23" i="8"/>
  <c r="D15" i="8"/>
  <c r="C27" i="8"/>
  <c r="D27" i="8"/>
  <c r="N11" i="8"/>
  <c r="N36" i="8" s="1"/>
  <c r="O12" i="8"/>
  <c r="N19" i="8"/>
  <c r="O22" i="8"/>
  <c r="N26" i="8"/>
  <c r="O27" i="8"/>
  <c r="C28" i="8"/>
  <c r="D28" i="8"/>
  <c r="O45" i="8"/>
  <c r="P45" i="8" s="1"/>
  <c r="P64" i="8" s="1"/>
  <c r="C14" i="8"/>
  <c r="C38" i="8" s="1"/>
  <c r="D16" i="8"/>
  <c r="N17" i="8"/>
  <c r="O13" i="8"/>
  <c r="N24" i="8"/>
  <c r="O23" i="8"/>
  <c r="N30" i="8"/>
  <c r="O28" i="8"/>
  <c r="C19" i="8"/>
  <c r="C13" i="8"/>
  <c r="C37" i="8" s="1"/>
  <c r="D17" i="8"/>
  <c r="C26" i="8"/>
  <c r="N16" i="8"/>
  <c r="O14" i="8"/>
  <c r="N23" i="8"/>
  <c r="N39" i="8" s="1"/>
  <c r="O24" i="8"/>
  <c r="N29" i="8"/>
  <c r="O29" i="8"/>
  <c r="C12" i="8"/>
  <c r="C30" i="8"/>
  <c r="D29" i="8"/>
  <c r="N15" i="8"/>
  <c r="O15" i="8"/>
  <c r="N22" i="8"/>
  <c r="N28" i="8"/>
  <c r="O30" i="8"/>
  <c r="C29" i="8"/>
  <c r="D30" i="8"/>
  <c r="N14" i="8"/>
  <c r="N38" i="8" s="1"/>
  <c r="O16" i="8"/>
  <c r="N27" i="8"/>
  <c r="N13" i="8"/>
  <c r="N37" i="8" s="1"/>
  <c r="O17" i="8"/>
  <c r="N12" i="8"/>
  <c r="D45" i="8"/>
  <c r="D52" i="8" s="1"/>
  <c r="C16" i="8"/>
  <c r="D14" i="8"/>
  <c r="O11" i="8"/>
  <c r="O19" i="8"/>
  <c r="C11" i="8"/>
  <c r="C36" i="8" s="1"/>
  <c r="H34" i="8"/>
  <c r="E9" i="8"/>
  <c r="P9" i="8"/>
  <c r="O34" i="8"/>
  <c r="R70" i="8"/>
  <c r="F70" i="8"/>
  <c r="C47" i="8"/>
  <c r="C72" i="8" s="1"/>
  <c r="N47" i="8"/>
  <c r="N72" i="8" s="1"/>
  <c r="C48" i="8"/>
  <c r="N48" i="8"/>
  <c r="C49" i="8"/>
  <c r="C73" i="8" s="1"/>
  <c r="N49" i="8"/>
  <c r="N73" i="8" s="1"/>
  <c r="C50" i="8"/>
  <c r="C74" i="8" s="1"/>
  <c r="N50" i="8"/>
  <c r="N74" i="8" s="1"/>
  <c r="C51" i="8"/>
  <c r="N51" i="8"/>
  <c r="C52" i="8"/>
  <c r="N52" i="8"/>
  <c r="C53" i="8"/>
  <c r="N53" i="8"/>
  <c r="C55" i="8"/>
  <c r="N55" i="8"/>
  <c r="C58" i="8"/>
  <c r="N58" i="8"/>
  <c r="C59" i="8"/>
  <c r="C75" i="8" s="1"/>
  <c r="N59" i="8"/>
  <c r="N75" i="8" s="1"/>
  <c r="C60" i="8"/>
  <c r="N60" i="8"/>
  <c r="C62" i="8"/>
  <c r="N62" i="8"/>
  <c r="C63" i="8"/>
  <c r="N63" i="8"/>
  <c r="C64" i="8"/>
  <c r="N64" i="8"/>
  <c r="C65" i="8"/>
  <c r="N65" i="8"/>
  <c r="I74" i="7"/>
  <c r="I71" i="7"/>
  <c r="I68" i="7"/>
  <c r="B74" i="7"/>
  <c r="B71" i="7"/>
  <c r="B68" i="7"/>
  <c r="L27" i="3"/>
  <c r="N27" i="3" s="1"/>
  <c r="L28" i="3"/>
  <c r="N28" i="3" s="1"/>
  <c r="L29" i="3"/>
  <c r="N29" i="3" s="1"/>
  <c r="L30" i="3"/>
  <c r="N30" i="3" s="1"/>
  <c r="L31" i="3"/>
  <c r="N31" i="3" s="1"/>
  <c r="L32" i="3"/>
  <c r="N32" i="3" s="1"/>
  <c r="L33" i="3"/>
  <c r="N33" i="3" s="1"/>
  <c r="L34" i="3"/>
  <c r="N34" i="3" s="1"/>
  <c r="L43" i="3"/>
  <c r="N43" i="3" s="1"/>
  <c r="N64" i="3"/>
  <c r="L65" i="3"/>
  <c r="N65" i="3" s="1"/>
  <c r="L66" i="3"/>
  <c r="N66" i="3" s="1"/>
  <c r="L67" i="3"/>
  <c r="N67" i="3" s="1"/>
  <c r="L68" i="3"/>
  <c r="N68" i="3" s="1"/>
  <c r="L70" i="3"/>
  <c r="N70" i="3" s="1"/>
  <c r="L71" i="3"/>
  <c r="N71" i="3" s="1"/>
  <c r="L72" i="3"/>
  <c r="N72" i="3" s="1"/>
  <c r="L73" i="3"/>
  <c r="N73" i="3" s="1"/>
  <c r="L74" i="3"/>
  <c r="N74" i="3" s="1"/>
  <c r="L83" i="3"/>
  <c r="N83" i="3" s="1"/>
  <c r="L104" i="3"/>
  <c r="N104" i="3" s="1"/>
  <c r="L105" i="3"/>
  <c r="N105" i="3" s="1"/>
  <c r="L106" i="3"/>
  <c r="N106" i="3" s="1"/>
  <c r="L107" i="3"/>
  <c r="N107" i="3" s="1"/>
  <c r="L108" i="3"/>
  <c r="N108" i="3" s="1"/>
  <c r="L109" i="3"/>
  <c r="N109" i="3" s="1"/>
  <c r="L110" i="3"/>
  <c r="N110" i="3" s="1"/>
  <c r="L111" i="3"/>
  <c r="N111" i="3" s="1"/>
  <c r="L112" i="3"/>
  <c r="N112" i="3" s="1"/>
  <c r="L113" i="3"/>
  <c r="N113" i="3" s="1"/>
  <c r="L114" i="3"/>
  <c r="N114" i="3" s="1"/>
  <c r="L123" i="3"/>
  <c r="N123" i="3" s="1"/>
  <c r="L143" i="3"/>
  <c r="N143" i="3" s="1"/>
  <c r="L144" i="3"/>
  <c r="N144" i="3" s="1"/>
  <c r="L145" i="3"/>
  <c r="N145" i="3" s="1"/>
  <c r="L146" i="3"/>
  <c r="N146" i="3" s="1"/>
  <c r="L147" i="3"/>
  <c r="N147" i="3" s="1"/>
  <c r="L148" i="3"/>
  <c r="N148" i="3" s="1"/>
  <c r="L161" i="3"/>
  <c r="N161" i="3" s="1"/>
  <c r="L162" i="3"/>
  <c r="N162" i="3" s="1"/>
  <c r="L163" i="3"/>
  <c r="N163" i="3" s="1"/>
  <c r="L164" i="3"/>
  <c r="N164" i="3" s="1"/>
  <c r="L165" i="3"/>
  <c r="N165" i="3" s="1"/>
  <c r="L166" i="3"/>
  <c r="N166" i="3" s="1"/>
  <c r="L167" i="3"/>
  <c r="N167" i="3" s="1"/>
  <c r="L168" i="3"/>
  <c r="N168" i="3" s="1"/>
  <c r="L169" i="3"/>
  <c r="N169" i="3" s="1"/>
  <c r="L171" i="3"/>
  <c r="N171" i="3" s="1"/>
  <c r="L172" i="3"/>
  <c r="N172" i="3" s="1"/>
  <c r="L179" i="3"/>
  <c r="N179" i="3" s="1"/>
  <c r="L180" i="3"/>
  <c r="N180" i="3" s="1"/>
  <c r="L181" i="3"/>
  <c r="N181" i="3" s="1"/>
  <c r="L182" i="3"/>
  <c r="N182" i="3" s="1"/>
  <c r="L183" i="3"/>
  <c r="N183" i="3" s="1"/>
  <c r="L184" i="3"/>
  <c r="N184" i="3" s="1"/>
  <c r="L185" i="3"/>
  <c r="N185" i="3" s="1"/>
  <c r="L186" i="3"/>
  <c r="N186" i="3" s="1"/>
  <c r="L187" i="3"/>
  <c r="N187" i="3" s="1"/>
  <c r="L188" i="3"/>
  <c r="N188" i="3" s="1"/>
  <c r="M26" i="1" s="1"/>
  <c r="L189" i="3"/>
  <c r="N189" i="3" s="1"/>
  <c r="L190" i="3"/>
  <c r="N190" i="3" s="1"/>
  <c r="L191" i="3"/>
  <c r="N191" i="3" s="1"/>
  <c r="M31" i="1" s="1"/>
  <c r="R18" i="4"/>
  <c r="L192" i="3"/>
  <c r="N192" i="3" s="1"/>
  <c r="L193" i="3"/>
  <c r="N193" i="3" s="1"/>
  <c r="L194" i="3"/>
  <c r="N194" i="3" s="1"/>
  <c r="L195" i="3"/>
  <c r="N195" i="3" s="1"/>
  <c r="L196" i="3"/>
  <c r="N196" i="3" s="1"/>
  <c r="L197" i="3"/>
  <c r="N197" i="3" s="1"/>
  <c r="N198" i="3"/>
  <c r="N199" i="3"/>
  <c r="N200" i="3"/>
  <c r="N201" i="3"/>
  <c r="N202" i="3"/>
  <c r="N203" i="3"/>
  <c r="N204" i="3"/>
  <c r="N205" i="3"/>
  <c r="S57" i="8" s="1"/>
  <c r="N206" i="3"/>
  <c r="N207" i="3"/>
  <c r="N208" i="3"/>
  <c r="N209" i="3"/>
  <c r="N210" i="3"/>
  <c r="N211" i="3"/>
  <c r="N212" i="3"/>
  <c r="N213" i="3"/>
  <c r="N214" i="3"/>
  <c r="N215" i="3"/>
  <c r="L216" i="3"/>
  <c r="N216" i="3" s="1"/>
  <c r="L217" i="3"/>
  <c r="N217" i="3" s="1"/>
  <c r="L218" i="3"/>
  <c r="N218" i="3" s="1"/>
  <c r="L219" i="3"/>
  <c r="N219" i="3" s="1"/>
  <c r="L220" i="3"/>
  <c r="N220" i="3" s="1"/>
  <c r="L221" i="3"/>
  <c r="N221" i="3" s="1"/>
  <c r="L222" i="3"/>
  <c r="N222" i="3" s="1"/>
  <c r="L223" i="3"/>
  <c r="N223" i="3" s="1"/>
  <c r="L224" i="3"/>
  <c r="N224" i="3" s="1"/>
  <c r="L225" i="3"/>
  <c r="N225" i="3" s="1"/>
  <c r="L226" i="3"/>
  <c r="N226" i="3" s="1"/>
  <c r="L227" i="3"/>
  <c r="N227" i="3" s="1"/>
  <c r="L228" i="3"/>
  <c r="N228" i="3" s="1"/>
  <c r="L229" i="3"/>
  <c r="N229" i="3" s="1"/>
  <c r="L230" i="3"/>
  <c r="N230" i="3" s="1"/>
  <c r="L231" i="3"/>
  <c r="N231" i="3" s="1"/>
  <c r="L232" i="3"/>
  <c r="N232" i="3" s="1"/>
  <c r="L233" i="3"/>
  <c r="N233" i="3" s="1"/>
  <c r="L234" i="3"/>
  <c r="N234" i="3" s="1"/>
  <c r="L235" i="3"/>
  <c r="N235" i="3" s="1"/>
  <c r="L236" i="3"/>
  <c r="N236" i="3" s="1"/>
  <c r="L237" i="3"/>
  <c r="N237" i="3" s="1"/>
  <c r="L238" i="3"/>
  <c r="N238" i="3" s="1"/>
  <c r="L239" i="3"/>
  <c r="N239" i="3" s="1"/>
  <c r="L240" i="3"/>
  <c r="N240" i="3" s="1"/>
  <c r="L241" i="3"/>
  <c r="N241" i="3" s="1"/>
  <c r="L242" i="3"/>
  <c r="N242" i="3" s="1"/>
  <c r="L243" i="3"/>
  <c r="N243" i="3" s="1"/>
  <c r="L244" i="3"/>
  <c r="N244" i="3" s="1"/>
  <c r="L245" i="3"/>
  <c r="N245" i="3" s="1"/>
  <c r="L246" i="3"/>
  <c r="N246" i="3" s="1"/>
  <c r="L247" i="3"/>
  <c r="N247" i="3" s="1"/>
  <c r="L248" i="3"/>
  <c r="N248" i="3" s="1"/>
  <c r="L249" i="3"/>
  <c r="N249" i="3" s="1"/>
  <c r="L250" i="3"/>
  <c r="N250" i="3" s="1"/>
  <c r="L251" i="3"/>
  <c r="N251" i="3" s="1"/>
  <c r="L252" i="3"/>
  <c r="N252" i="3" s="1"/>
  <c r="L253" i="3"/>
  <c r="N253" i="3" s="1"/>
  <c r="L254" i="3"/>
  <c r="N254" i="3" s="1"/>
  <c r="L255" i="3"/>
  <c r="N255" i="3" s="1"/>
  <c r="L256" i="3"/>
  <c r="N256" i="3" s="1"/>
  <c r="L257" i="3"/>
  <c r="N257" i="3" s="1"/>
  <c r="L258" i="3"/>
  <c r="N258" i="3" s="1"/>
  <c r="L259" i="3"/>
  <c r="N259" i="3" s="1"/>
  <c r="L260" i="3"/>
  <c r="N260" i="3" s="1"/>
  <c r="L261" i="3"/>
  <c r="N261" i="3" s="1"/>
  <c r="L262" i="3"/>
  <c r="N262" i="3" s="1"/>
  <c r="L263" i="3"/>
  <c r="N263" i="3" s="1"/>
  <c r="L264" i="3"/>
  <c r="N264" i="3" s="1"/>
  <c r="L265" i="3"/>
  <c r="N265" i="3" s="1"/>
  <c r="L266" i="3"/>
  <c r="N266" i="3" s="1"/>
  <c r="L267" i="3"/>
  <c r="N267" i="3" s="1"/>
  <c r="L268" i="3"/>
  <c r="N268" i="3" s="1"/>
  <c r="L269" i="3"/>
  <c r="N269" i="3" s="1"/>
  <c r="L270" i="3"/>
  <c r="N270" i="3" s="1"/>
  <c r="L271" i="3"/>
  <c r="N271" i="3" s="1"/>
  <c r="L272" i="3"/>
  <c r="N272" i="3" s="1"/>
  <c r="L273" i="3"/>
  <c r="N273" i="3" s="1"/>
  <c r="L274" i="3"/>
  <c r="N274" i="3" s="1"/>
  <c r="L275" i="3"/>
  <c r="N275" i="3" s="1"/>
  <c r="L276" i="3"/>
  <c r="N276" i="3" s="1"/>
  <c r="L277" i="3"/>
  <c r="N277" i="3" s="1"/>
  <c r="L278" i="3"/>
  <c r="N278" i="3" s="1"/>
  <c r="L279" i="3"/>
  <c r="N279" i="3" s="1"/>
  <c r="L280" i="3"/>
  <c r="N280" i="3" s="1"/>
  <c r="L281" i="3"/>
  <c r="N281" i="3" s="1"/>
  <c r="L282" i="3"/>
  <c r="N282" i="3" s="1"/>
  <c r="L283" i="3"/>
  <c r="N283" i="3" s="1"/>
  <c r="L284" i="3"/>
  <c r="N284" i="3" s="1"/>
  <c r="L285" i="3"/>
  <c r="N285" i="3" s="1"/>
  <c r="L286" i="3"/>
  <c r="N286" i="3" s="1"/>
  <c r="L287" i="3"/>
  <c r="N287" i="3" s="1"/>
  <c r="L288" i="3"/>
  <c r="N288" i="3" s="1"/>
  <c r="L289" i="3"/>
  <c r="N289" i="3" s="1"/>
  <c r="L290" i="3"/>
  <c r="N290" i="3" s="1"/>
  <c r="L291" i="3"/>
  <c r="N291" i="3" s="1"/>
  <c r="L292" i="3"/>
  <c r="N292" i="3" s="1"/>
  <c r="L293" i="3"/>
  <c r="N293" i="3" s="1"/>
  <c r="L294" i="3"/>
  <c r="N294" i="3" s="1"/>
  <c r="L295" i="3"/>
  <c r="N295" i="3" s="1"/>
  <c r="L296" i="3"/>
  <c r="N296" i="3" s="1"/>
  <c r="L297" i="3"/>
  <c r="N297" i="3" s="1"/>
  <c r="L298" i="3"/>
  <c r="N298" i="3" s="1"/>
  <c r="L299" i="3"/>
  <c r="N299" i="3" s="1"/>
  <c r="L300" i="3"/>
  <c r="N300" i="3" s="1"/>
  <c r="L301" i="3"/>
  <c r="N301" i="3" s="1"/>
  <c r="L302" i="3"/>
  <c r="N302" i="3" s="1"/>
  <c r="L303" i="3"/>
  <c r="N303" i="3" s="1"/>
  <c r="L304" i="3"/>
  <c r="N304" i="3" s="1"/>
  <c r="L305" i="3"/>
  <c r="N305" i="3" s="1"/>
  <c r="L306" i="3"/>
  <c r="N306" i="3" s="1"/>
  <c r="L307" i="3"/>
  <c r="N307" i="3" s="1"/>
  <c r="L308" i="3"/>
  <c r="N308" i="3" s="1"/>
  <c r="L309" i="3"/>
  <c r="N309" i="3" s="1"/>
  <c r="L310" i="3"/>
  <c r="N310" i="3" s="1"/>
  <c r="L311" i="3"/>
  <c r="N311" i="3" s="1"/>
  <c r="L312" i="3"/>
  <c r="N312" i="3" s="1"/>
  <c r="L313" i="3"/>
  <c r="N313" i="3" s="1"/>
  <c r="L314" i="3"/>
  <c r="N314" i="3" s="1"/>
  <c r="L315" i="3"/>
  <c r="N315" i="3" s="1"/>
  <c r="L316" i="3"/>
  <c r="N316" i="3" s="1"/>
  <c r="L317" i="3"/>
  <c r="N317" i="3" s="1"/>
  <c r="L318" i="3"/>
  <c r="N318" i="3" s="1"/>
  <c r="L319" i="3"/>
  <c r="N319" i="3" s="1"/>
  <c r="L320" i="3"/>
  <c r="N320" i="3" s="1"/>
  <c r="L321" i="3"/>
  <c r="N321" i="3" s="1"/>
  <c r="L322" i="3"/>
  <c r="N322" i="3" s="1"/>
  <c r="L323" i="3"/>
  <c r="N323" i="3" s="1"/>
  <c r="L324" i="3"/>
  <c r="N324" i="3" s="1"/>
  <c r="L325" i="3"/>
  <c r="N325" i="3" s="1"/>
  <c r="L326" i="3"/>
  <c r="N326" i="3" s="1"/>
  <c r="L327" i="3"/>
  <c r="N327" i="3" s="1"/>
  <c r="L328" i="3"/>
  <c r="N328" i="3" s="1"/>
  <c r="L329" i="3"/>
  <c r="N329" i="3" s="1"/>
  <c r="L330" i="3"/>
  <c r="N330" i="3" s="1"/>
  <c r="L331" i="3"/>
  <c r="N331" i="3" s="1"/>
  <c r="L332" i="3"/>
  <c r="N332" i="3" s="1"/>
  <c r="L333" i="3"/>
  <c r="N333" i="3" s="1"/>
  <c r="L334" i="3"/>
  <c r="N334" i="3" s="1"/>
  <c r="L335" i="3"/>
  <c r="N335" i="3" s="1"/>
  <c r="L336" i="3"/>
  <c r="N336" i="3" s="1"/>
  <c r="L337" i="3"/>
  <c r="N337" i="3" s="1"/>
  <c r="L338" i="3"/>
  <c r="N338" i="3" s="1"/>
  <c r="L339" i="3"/>
  <c r="N339" i="3" s="1"/>
  <c r="L340" i="3"/>
  <c r="N340" i="3" s="1"/>
  <c r="L341" i="3"/>
  <c r="N341" i="3" s="1"/>
  <c r="L342" i="3"/>
  <c r="N342" i="3" s="1"/>
  <c r="L343" i="3"/>
  <c r="N343" i="3" s="1"/>
  <c r="L344" i="3"/>
  <c r="N344" i="3" s="1"/>
  <c r="L345" i="3"/>
  <c r="N345" i="3" s="1"/>
  <c r="L346" i="3"/>
  <c r="N346" i="3" s="1"/>
  <c r="L347" i="3"/>
  <c r="N347" i="3" s="1"/>
  <c r="L348" i="3"/>
  <c r="N348" i="3" s="1"/>
  <c r="L349" i="3"/>
  <c r="N349" i="3" s="1"/>
  <c r="L350" i="3"/>
  <c r="N350" i="3" s="1"/>
  <c r="L351" i="3"/>
  <c r="N351" i="3" s="1"/>
  <c r="L352" i="3"/>
  <c r="N352" i="3" s="1"/>
  <c r="L353" i="3"/>
  <c r="N353" i="3" s="1"/>
  <c r="L354" i="3"/>
  <c r="N354" i="3" s="1"/>
  <c r="L355" i="3"/>
  <c r="N355" i="3" s="1"/>
  <c r="L356" i="3"/>
  <c r="N356" i="3" s="1"/>
  <c r="L357" i="3"/>
  <c r="N357" i="3" s="1"/>
  <c r="L358" i="3"/>
  <c r="N358" i="3" s="1"/>
  <c r="L359" i="3"/>
  <c r="N359" i="3" s="1"/>
  <c r="L360" i="3"/>
  <c r="N360" i="3" s="1"/>
  <c r="L361" i="3"/>
  <c r="N361" i="3" s="1"/>
  <c r="L362" i="3"/>
  <c r="N362" i="3" s="1"/>
  <c r="L363" i="3"/>
  <c r="N363" i="3" s="1"/>
  <c r="L364" i="3"/>
  <c r="N364" i="3" s="1"/>
  <c r="L365" i="3"/>
  <c r="N365" i="3" s="1"/>
  <c r="L366" i="3"/>
  <c r="N366" i="3" s="1"/>
  <c r="L367" i="3"/>
  <c r="N367" i="3" s="1"/>
  <c r="L368" i="3"/>
  <c r="N368" i="3" s="1"/>
  <c r="L369" i="3"/>
  <c r="N369" i="3" s="1"/>
  <c r="L370" i="3"/>
  <c r="N370" i="3" s="1"/>
  <c r="L371" i="3"/>
  <c r="N371" i="3" s="1"/>
  <c r="L372" i="3"/>
  <c r="N372" i="3" s="1"/>
  <c r="L373" i="3"/>
  <c r="N373" i="3" s="1"/>
  <c r="L374" i="3"/>
  <c r="N374" i="3" s="1"/>
  <c r="L375" i="3"/>
  <c r="N375" i="3" s="1"/>
  <c r="L376" i="3"/>
  <c r="N376" i="3" s="1"/>
  <c r="L377" i="3"/>
  <c r="N377" i="3" s="1"/>
  <c r="L378" i="3"/>
  <c r="N378" i="3" s="1"/>
  <c r="L379" i="3"/>
  <c r="N379" i="3" s="1"/>
  <c r="L380" i="3"/>
  <c r="N380" i="3" s="1"/>
  <c r="L381" i="3"/>
  <c r="N381" i="3" s="1"/>
  <c r="L382" i="3"/>
  <c r="N382" i="3" s="1"/>
  <c r="L383" i="3"/>
  <c r="N383" i="3" s="1"/>
  <c r="L384" i="3"/>
  <c r="N384" i="3" s="1"/>
  <c r="L385" i="3"/>
  <c r="N385" i="3" s="1"/>
  <c r="L386" i="3"/>
  <c r="N386" i="3" s="1"/>
  <c r="L387" i="3"/>
  <c r="N387" i="3" s="1"/>
  <c r="L388" i="3"/>
  <c r="N388" i="3" s="1"/>
  <c r="L389" i="3"/>
  <c r="N389" i="3" s="1"/>
  <c r="L390" i="3"/>
  <c r="N390" i="3" s="1"/>
  <c r="L391" i="3"/>
  <c r="N391" i="3" s="1"/>
  <c r="L392" i="3"/>
  <c r="N392" i="3" s="1"/>
  <c r="L393" i="3"/>
  <c r="N393" i="3" s="1"/>
  <c r="L394" i="3"/>
  <c r="N394" i="3" s="1"/>
  <c r="L26" i="3"/>
  <c r="N26" i="3" s="1"/>
  <c r="B46" i="4"/>
  <c r="J50" i="7"/>
  <c r="J53" i="7"/>
  <c r="J54" i="7"/>
  <c r="J55" i="7"/>
  <c r="J57" i="7"/>
  <c r="J58" i="7"/>
  <c r="J59" i="7"/>
  <c r="C50" i="7"/>
  <c r="C53" i="7"/>
  <c r="C54" i="7"/>
  <c r="C55" i="7"/>
  <c r="C58" i="7"/>
  <c r="C59" i="7"/>
  <c r="R27" i="3"/>
  <c r="S27" i="3" s="1"/>
  <c r="C57" i="7" s="1"/>
  <c r="R28" i="3"/>
  <c r="S28" i="3" s="1"/>
  <c r="R29" i="3"/>
  <c r="S29" i="3" s="1"/>
  <c r="R30" i="3"/>
  <c r="S30" i="3" s="1"/>
  <c r="J49" i="7" s="1"/>
  <c r="R31" i="3"/>
  <c r="S31" i="3" s="1"/>
  <c r="R32" i="3"/>
  <c r="S32" i="3" s="1"/>
  <c r="R33" i="3"/>
  <c r="S33" i="3" s="1"/>
  <c r="R34" i="3"/>
  <c r="S34" i="3" s="1"/>
  <c r="J56" i="7" s="1"/>
  <c r="R43" i="3"/>
  <c r="S43" i="3" s="1"/>
  <c r="R64" i="3"/>
  <c r="S64" i="3" s="1"/>
  <c r="R65" i="3"/>
  <c r="S65" i="3" s="1"/>
  <c r="R66" i="3"/>
  <c r="S66" i="3" s="1"/>
  <c r="R67" i="3"/>
  <c r="S67" i="3" s="1"/>
  <c r="R68" i="3"/>
  <c r="S68" i="3" s="1"/>
  <c r="R70" i="3"/>
  <c r="S70" i="3" s="1"/>
  <c r="R71" i="3"/>
  <c r="S71" i="3" s="1"/>
  <c r="R72" i="3"/>
  <c r="S72" i="3" s="1"/>
  <c r="R73" i="3"/>
  <c r="S73" i="3" s="1"/>
  <c r="R74" i="3"/>
  <c r="S74" i="3" s="1"/>
  <c r="R83" i="3"/>
  <c r="S83" i="3" s="1"/>
  <c r="R104" i="3"/>
  <c r="S104" i="3" s="1"/>
  <c r="R105" i="3"/>
  <c r="S105" i="3" s="1"/>
  <c r="R106" i="3"/>
  <c r="S106" i="3" s="1"/>
  <c r="R107" i="3"/>
  <c r="S107" i="3" s="1"/>
  <c r="R108" i="3"/>
  <c r="S108" i="3" s="1"/>
  <c r="R109" i="3"/>
  <c r="S109" i="3" s="1"/>
  <c r="R110" i="3"/>
  <c r="S110" i="3" s="1"/>
  <c r="R111" i="3"/>
  <c r="S111" i="3" s="1"/>
  <c r="R112" i="3"/>
  <c r="S112" i="3" s="1"/>
  <c r="R113" i="3"/>
  <c r="S113" i="3" s="1"/>
  <c r="R114" i="3"/>
  <c r="S114" i="3" s="1"/>
  <c r="R123" i="3"/>
  <c r="S123" i="3" s="1"/>
  <c r="R143" i="3"/>
  <c r="S143" i="3" s="1"/>
  <c r="R144" i="3"/>
  <c r="S144" i="3" s="1"/>
  <c r="R145" i="3"/>
  <c r="S145" i="3" s="1"/>
  <c r="R146" i="3"/>
  <c r="S146" i="3" s="1"/>
  <c r="R147" i="3"/>
  <c r="S147" i="3" s="1"/>
  <c r="R148" i="3"/>
  <c r="S148" i="3" s="1"/>
  <c r="R161" i="3"/>
  <c r="S161" i="3" s="1"/>
  <c r="R162" i="3"/>
  <c r="S162" i="3" s="1"/>
  <c r="R163" i="3"/>
  <c r="S163" i="3" s="1"/>
  <c r="R164" i="3"/>
  <c r="S164" i="3" s="1"/>
  <c r="R165" i="3"/>
  <c r="S165" i="3" s="1"/>
  <c r="R166" i="3"/>
  <c r="S166" i="3" s="1"/>
  <c r="R167" i="3"/>
  <c r="S167" i="3" s="1"/>
  <c r="R168" i="3"/>
  <c r="S168" i="3" s="1"/>
  <c r="R169" i="3"/>
  <c r="S169" i="3" s="1"/>
  <c r="R171" i="3"/>
  <c r="S171" i="3" s="1"/>
  <c r="R172" i="3"/>
  <c r="S172" i="3" s="1"/>
  <c r="R179" i="3"/>
  <c r="S179" i="3" s="1"/>
  <c r="R180" i="3"/>
  <c r="S180" i="3" s="1"/>
  <c r="R181" i="3"/>
  <c r="S181" i="3" s="1"/>
  <c r="R182" i="3"/>
  <c r="S182" i="3" s="1"/>
  <c r="R183" i="3"/>
  <c r="S183" i="3" s="1"/>
  <c r="R184" i="3"/>
  <c r="S184" i="3" s="1"/>
  <c r="R185" i="3"/>
  <c r="S185" i="3" s="1"/>
  <c r="R186" i="3"/>
  <c r="S186" i="3" s="1"/>
  <c r="R187" i="3"/>
  <c r="S187" i="3" s="1"/>
  <c r="R188" i="3"/>
  <c r="S188" i="3" s="1"/>
  <c r="R189" i="3"/>
  <c r="S189" i="3" s="1"/>
  <c r="R190" i="3"/>
  <c r="S190" i="3" s="1"/>
  <c r="R191" i="3"/>
  <c r="S191" i="3" s="1"/>
  <c r="R192" i="3"/>
  <c r="S192" i="3" s="1"/>
  <c r="R193" i="3"/>
  <c r="S193" i="3" s="1"/>
  <c r="R194" i="3"/>
  <c r="S194" i="3" s="1"/>
  <c r="R195" i="3"/>
  <c r="S195" i="3" s="1"/>
  <c r="R196" i="3"/>
  <c r="S196" i="3" s="1"/>
  <c r="R197" i="3"/>
  <c r="S197" i="3" s="1"/>
  <c r="R198" i="3"/>
  <c r="S198" i="3" s="1"/>
  <c r="R199" i="3"/>
  <c r="S199" i="3" s="1"/>
  <c r="R200" i="3"/>
  <c r="S200" i="3" s="1"/>
  <c r="R201" i="3"/>
  <c r="S201" i="3" s="1"/>
  <c r="R202" i="3"/>
  <c r="S202" i="3" s="1"/>
  <c r="R203" i="3"/>
  <c r="S203" i="3" s="1"/>
  <c r="R204" i="3"/>
  <c r="S204" i="3" s="1"/>
  <c r="R205" i="3"/>
  <c r="S205" i="3" s="1"/>
  <c r="R206" i="3"/>
  <c r="S206" i="3" s="1"/>
  <c r="R207" i="3"/>
  <c r="S207" i="3" s="1"/>
  <c r="R208" i="3"/>
  <c r="S208" i="3" s="1"/>
  <c r="R209" i="3"/>
  <c r="S209" i="3" s="1"/>
  <c r="R210" i="3"/>
  <c r="S210" i="3" s="1"/>
  <c r="R211" i="3"/>
  <c r="S211" i="3" s="1"/>
  <c r="R212" i="3"/>
  <c r="S212" i="3" s="1"/>
  <c r="R213" i="3"/>
  <c r="S213" i="3" s="1"/>
  <c r="R214" i="3"/>
  <c r="S214" i="3" s="1"/>
  <c r="R215" i="3"/>
  <c r="S215" i="3" s="1"/>
  <c r="R216" i="3"/>
  <c r="S216" i="3" s="1"/>
  <c r="R217" i="3"/>
  <c r="S217" i="3" s="1"/>
  <c r="R218" i="3"/>
  <c r="S218" i="3" s="1"/>
  <c r="R219" i="3"/>
  <c r="S219" i="3" s="1"/>
  <c r="R220" i="3"/>
  <c r="S220" i="3" s="1"/>
  <c r="R221" i="3"/>
  <c r="S221" i="3" s="1"/>
  <c r="R222" i="3"/>
  <c r="S222" i="3" s="1"/>
  <c r="R223" i="3"/>
  <c r="S223" i="3" s="1"/>
  <c r="R224" i="3"/>
  <c r="S224" i="3" s="1"/>
  <c r="R225" i="3"/>
  <c r="S225" i="3" s="1"/>
  <c r="R226" i="3"/>
  <c r="S226" i="3" s="1"/>
  <c r="R227" i="3"/>
  <c r="S227" i="3" s="1"/>
  <c r="R228" i="3"/>
  <c r="S228" i="3" s="1"/>
  <c r="R229" i="3"/>
  <c r="S229" i="3" s="1"/>
  <c r="R230" i="3"/>
  <c r="S230" i="3" s="1"/>
  <c r="R231" i="3"/>
  <c r="S231" i="3" s="1"/>
  <c r="R232" i="3"/>
  <c r="S232" i="3" s="1"/>
  <c r="R233" i="3"/>
  <c r="S233" i="3" s="1"/>
  <c r="R234" i="3"/>
  <c r="S234" i="3" s="1"/>
  <c r="R235" i="3"/>
  <c r="S235" i="3" s="1"/>
  <c r="R236" i="3"/>
  <c r="S236" i="3" s="1"/>
  <c r="R237" i="3"/>
  <c r="S237" i="3" s="1"/>
  <c r="R238" i="3"/>
  <c r="S238" i="3" s="1"/>
  <c r="R239" i="3"/>
  <c r="S239" i="3" s="1"/>
  <c r="R240" i="3"/>
  <c r="S240" i="3" s="1"/>
  <c r="R241" i="3"/>
  <c r="S241" i="3" s="1"/>
  <c r="R242" i="3"/>
  <c r="S242" i="3" s="1"/>
  <c r="R243" i="3"/>
  <c r="S243" i="3" s="1"/>
  <c r="R244" i="3"/>
  <c r="S244" i="3" s="1"/>
  <c r="R245" i="3"/>
  <c r="S245" i="3" s="1"/>
  <c r="R246" i="3"/>
  <c r="S246" i="3" s="1"/>
  <c r="R247" i="3"/>
  <c r="S247" i="3" s="1"/>
  <c r="R248" i="3"/>
  <c r="S248" i="3" s="1"/>
  <c r="R249" i="3"/>
  <c r="S249" i="3" s="1"/>
  <c r="R250" i="3"/>
  <c r="S250" i="3" s="1"/>
  <c r="R251" i="3"/>
  <c r="S251" i="3" s="1"/>
  <c r="R252" i="3"/>
  <c r="S252" i="3" s="1"/>
  <c r="R253" i="3"/>
  <c r="S253" i="3" s="1"/>
  <c r="R254" i="3"/>
  <c r="S254" i="3" s="1"/>
  <c r="R255" i="3"/>
  <c r="S255" i="3" s="1"/>
  <c r="R256" i="3"/>
  <c r="S256" i="3" s="1"/>
  <c r="R257" i="3"/>
  <c r="S257" i="3" s="1"/>
  <c r="R258" i="3"/>
  <c r="S258" i="3" s="1"/>
  <c r="R259" i="3"/>
  <c r="S259" i="3" s="1"/>
  <c r="R260" i="3"/>
  <c r="S260" i="3" s="1"/>
  <c r="R261" i="3"/>
  <c r="S261" i="3" s="1"/>
  <c r="R262" i="3"/>
  <c r="S262" i="3" s="1"/>
  <c r="R263" i="3"/>
  <c r="S263" i="3" s="1"/>
  <c r="R264" i="3"/>
  <c r="S264" i="3" s="1"/>
  <c r="R265" i="3"/>
  <c r="S265" i="3" s="1"/>
  <c r="R266" i="3"/>
  <c r="S266" i="3" s="1"/>
  <c r="R267" i="3"/>
  <c r="S267" i="3" s="1"/>
  <c r="R268" i="3"/>
  <c r="S268" i="3" s="1"/>
  <c r="R269" i="3"/>
  <c r="S269" i="3" s="1"/>
  <c r="R270" i="3"/>
  <c r="S270" i="3" s="1"/>
  <c r="R271" i="3"/>
  <c r="S271" i="3" s="1"/>
  <c r="R272" i="3"/>
  <c r="S272" i="3" s="1"/>
  <c r="R273" i="3"/>
  <c r="S273" i="3" s="1"/>
  <c r="R274" i="3"/>
  <c r="S274" i="3" s="1"/>
  <c r="R275" i="3"/>
  <c r="S275" i="3" s="1"/>
  <c r="R276" i="3"/>
  <c r="S276" i="3" s="1"/>
  <c r="R277" i="3"/>
  <c r="S277" i="3" s="1"/>
  <c r="R278" i="3"/>
  <c r="S278" i="3" s="1"/>
  <c r="R279" i="3"/>
  <c r="S279" i="3" s="1"/>
  <c r="R280" i="3"/>
  <c r="S280" i="3" s="1"/>
  <c r="R281" i="3"/>
  <c r="S281" i="3" s="1"/>
  <c r="R282" i="3"/>
  <c r="S282" i="3" s="1"/>
  <c r="R283" i="3"/>
  <c r="S283" i="3" s="1"/>
  <c r="R284" i="3"/>
  <c r="S284" i="3" s="1"/>
  <c r="R285" i="3"/>
  <c r="S285" i="3" s="1"/>
  <c r="R286" i="3"/>
  <c r="S286" i="3" s="1"/>
  <c r="R287" i="3"/>
  <c r="S287" i="3" s="1"/>
  <c r="R288" i="3"/>
  <c r="S288" i="3" s="1"/>
  <c r="R289" i="3"/>
  <c r="S289" i="3" s="1"/>
  <c r="R290" i="3"/>
  <c r="S290" i="3" s="1"/>
  <c r="R291" i="3"/>
  <c r="S291" i="3" s="1"/>
  <c r="R292" i="3"/>
  <c r="S292" i="3" s="1"/>
  <c r="R293" i="3"/>
  <c r="S293" i="3" s="1"/>
  <c r="R294" i="3"/>
  <c r="S294" i="3" s="1"/>
  <c r="R295" i="3"/>
  <c r="S295" i="3" s="1"/>
  <c r="R296" i="3"/>
  <c r="S296" i="3" s="1"/>
  <c r="R297" i="3"/>
  <c r="S297" i="3" s="1"/>
  <c r="R298" i="3"/>
  <c r="S298" i="3" s="1"/>
  <c r="R299" i="3"/>
  <c r="S299" i="3" s="1"/>
  <c r="R300" i="3"/>
  <c r="S300" i="3" s="1"/>
  <c r="R301" i="3"/>
  <c r="S301" i="3" s="1"/>
  <c r="R302" i="3"/>
  <c r="S302" i="3" s="1"/>
  <c r="R303" i="3"/>
  <c r="S303" i="3" s="1"/>
  <c r="R304" i="3"/>
  <c r="S304" i="3" s="1"/>
  <c r="R305" i="3"/>
  <c r="S305" i="3" s="1"/>
  <c r="R306" i="3"/>
  <c r="S306" i="3" s="1"/>
  <c r="R307" i="3"/>
  <c r="S307" i="3" s="1"/>
  <c r="R308" i="3"/>
  <c r="S308" i="3" s="1"/>
  <c r="R309" i="3"/>
  <c r="S309" i="3" s="1"/>
  <c r="R310" i="3"/>
  <c r="S310" i="3" s="1"/>
  <c r="R311" i="3"/>
  <c r="S311" i="3" s="1"/>
  <c r="R312" i="3"/>
  <c r="S312" i="3" s="1"/>
  <c r="R313" i="3"/>
  <c r="S313" i="3" s="1"/>
  <c r="R314" i="3"/>
  <c r="S314" i="3" s="1"/>
  <c r="R315" i="3"/>
  <c r="S315" i="3" s="1"/>
  <c r="R316" i="3"/>
  <c r="S316" i="3" s="1"/>
  <c r="R317" i="3"/>
  <c r="S317" i="3" s="1"/>
  <c r="R318" i="3"/>
  <c r="S318" i="3" s="1"/>
  <c r="R319" i="3"/>
  <c r="S319" i="3" s="1"/>
  <c r="R320" i="3"/>
  <c r="S320" i="3" s="1"/>
  <c r="R321" i="3"/>
  <c r="S321" i="3" s="1"/>
  <c r="R322" i="3"/>
  <c r="S322" i="3" s="1"/>
  <c r="R323" i="3"/>
  <c r="S323" i="3" s="1"/>
  <c r="R324" i="3"/>
  <c r="S324" i="3" s="1"/>
  <c r="R325" i="3"/>
  <c r="S325" i="3" s="1"/>
  <c r="R326" i="3"/>
  <c r="S326" i="3" s="1"/>
  <c r="R327" i="3"/>
  <c r="S327" i="3" s="1"/>
  <c r="R328" i="3"/>
  <c r="S328" i="3" s="1"/>
  <c r="R329" i="3"/>
  <c r="S329" i="3" s="1"/>
  <c r="R330" i="3"/>
  <c r="S330" i="3" s="1"/>
  <c r="R331" i="3"/>
  <c r="S331" i="3" s="1"/>
  <c r="R332" i="3"/>
  <c r="S332" i="3" s="1"/>
  <c r="R333" i="3"/>
  <c r="S333" i="3" s="1"/>
  <c r="R334" i="3"/>
  <c r="S334" i="3" s="1"/>
  <c r="R335" i="3"/>
  <c r="S335" i="3" s="1"/>
  <c r="R336" i="3"/>
  <c r="S336" i="3" s="1"/>
  <c r="R337" i="3"/>
  <c r="S337" i="3" s="1"/>
  <c r="R338" i="3"/>
  <c r="S338" i="3" s="1"/>
  <c r="R339" i="3"/>
  <c r="S339" i="3" s="1"/>
  <c r="R340" i="3"/>
  <c r="S340" i="3" s="1"/>
  <c r="R341" i="3"/>
  <c r="S341" i="3" s="1"/>
  <c r="R342" i="3"/>
  <c r="S342" i="3" s="1"/>
  <c r="R343" i="3"/>
  <c r="S343" i="3" s="1"/>
  <c r="R344" i="3"/>
  <c r="S344" i="3" s="1"/>
  <c r="R345" i="3"/>
  <c r="S345" i="3" s="1"/>
  <c r="R346" i="3"/>
  <c r="S346" i="3" s="1"/>
  <c r="R347" i="3"/>
  <c r="S347" i="3" s="1"/>
  <c r="R348" i="3"/>
  <c r="S348" i="3" s="1"/>
  <c r="R349" i="3"/>
  <c r="S349" i="3" s="1"/>
  <c r="R350" i="3"/>
  <c r="S350" i="3" s="1"/>
  <c r="R351" i="3"/>
  <c r="S351" i="3" s="1"/>
  <c r="R352" i="3"/>
  <c r="S352" i="3" s="1"/>
  <c r="R353" i="3"/>
  <c r="S353" i="3" s="1"/>
  <c r="R354" i="3"/>
  <c r="S354" i="3" s="1"/>
  <c r="R355" i="3"/>
  <c r="S355" i="3" s="1"/>
  <c r="R356" i="3"/>
  <c r="S356" i="3" s="1"/>
  <c r="R357" i="3"/>
  <c r="S357" i="3" s="1"/>
  <c r="R358" i="3"/>
  <c r="S358" i="3" s="1"/>
  <c r="R359" i="3"/>
  <c r="S359" i="3" s="1"/>
  <c r="R360" i="3"/>
  <c r="S360" i="3" s="1"/>
  <c r="R361" i="3"/>
  <c r="S361" i="3" s="1"/>
  <c r="R362" i="3"/>
  <c r="S362" i="3" s="1"/>
  <c r="R363" i="3"/>
  <c r="S363" i="3" s="1"/>
  <c r="R364" i="3"/>
  <c r="S364" i="3" s="1"/>
  <c r="R365" i="3"/>
  <c r="S365" i="3" s="1"/>
  <c r="R366" i="3"/>
  <c r="S366" i="3" s="1"/>
  <c r="R367" i="3"/>
  <c r="S367" i="3" s="1"/>
  <c r="R368" i="3"/>
  <c r="S368" i="3" s="1"/>
  <c r="R369" i="3"/>
  <c r="S369" i="3" s="1"/>
  <c r="R370" i="3"/>
  <c r="S370" i="3" s="1"/>
  <c r="R371" i="3"/>
  <c r="S371" i="3" s="1"/>
  <c r="R372" i="3"/>
  <c r="S372" i="3" s="1"/>
  <c r="R373" i="3"/>
  <c r="S373" i="3" s="1"/>
  <c r="R374" i="3"/>
  <c r="S374" i="3" s="1"/>
  <c r="R375" i="3"/>
  <c r="S375" i="3" s="1"/>
  <c r="R376" i="3"/>
  <c r="S376" i="3" s="1"/>
  <c r="R377" i="3"/>
  <c r="S377" i="3" s="1"/>
  <c r="R378" i="3"/>
  <c r="S378" i="3" s="1"/>
  <c r="R379" i="3"/>
  <c r="S379" i="3" s="1"/>
  <c r="R380" i="3"/>
  <c r="S380" i="3" s="1"/>
  <c r="R381" i="3"/>
  <c r="S381" i="3" s="1"/>
  <c r="R382" i="3"/>
  <c r="S382" i="3" s="1"/>
  <c r="R383" i="3"/>
  <c r="S383" i="3" s="1"/>
  <c r="R384" i="3"/>
  <c r="S384" i="3" s="1"/>
  <c r="R385" i="3"/>
  <c r="S385" i="3" s="1"/>
  <c r="R386" i="3"/>
  <c r="S386" i="3" s="1"/>
  <c r="R387" i="3"/>
  <c r="S387" i="3" s="1"/>
  <c r="R388" i="3"/>
  <c r="S388" i="3" s="1"/>
  <c r="R389" i="3"/>
  <c r="S389" i="3" s="1"/>
  <c r="R390" i="3"/>
  <c r="S390" i="3" s="1"/>
  <c r="R391" i="3"/>
  <c r="S391" i="3" s="1"/>
  <c r="R392" i="3"/>
  <c r="S392" i="3" s="1"/>
  <c r="R393" i="3"/>
  <c r="S393" i="3" s="1"/>
  <c r="R394" i="3"/>
  <c r="S394" i="3" s="1"/>
  <c r="R26" i="3"/>
  <c r="E13" i="7"/>
  <c r="E14" i="7"/>
  <c r="E15" i="7"/>
  <c r="E16" i="7"/>
  <c r="E17" i="7"/>
  <c r="E18" i="7"/>
  <c r="E23" i="7"/>
  <c r="F23" i="7" s="1"/>
  <c r="E24" i="7"/>
  <c r="E25" i="7"/>
  <c r="F14" i="1"/>
  <c r="H57" i="8" l="1"/>
  <c r="C68" i="7"/>
  <c r="M29" i="1"/>
  <c r="G18" i="4"/>
  <c r="C52" i="7"/>
  <c r="J52" i="7"/>
  <c r="C23" i="4"/>
  <c r="N23" i="4"/>
  <c r="C22" i="4"/>
  <c r="N22" i="4"/>
  <c r="P20" i="8"/>
  <c r="P21" i="8"/>
  <c r="E21" i="8"/>
  <c r="E20" i="8"/>
  <c r="E22" i="8"/>
  <c r="M27" i="1"/>
  <c r="F27" i="1"/>
  <c r="M28" i="1"/>
  <c r="F28" i="1"/>
  <c r="P58" i="8"/>
  <c r="P65" i="8"/>
  <c r="P66" i="8"/>
  <c r="O53" i="8"/>
  <c r="O51" i="8"/>
  <c r="O47" i="8"/>
  <c r="O72" i="8" s="1"/>
  <c r="O66" i="8"/>
  <c r="Q45" i="8"/>
  <c r="Q52" i="8" s="1"/>
  <c r="O50" i="8"/>
  <c r="O74" i="8" s="1"/>
  <c r="P49" i="8"/>
  <c r="P73" i="8" s="1"/>
  <c r="P51" i="8"/>
  <c r="O48" i="8"/>
  <c r="P47" i="8"/>
  <c r="P72" i="8" s="1"/>
  <c r="O65" i="8"/>
  <c r="P53" i="8"/>
  <c r="O63" i="8"/>
  <c r="P55" i="8"/>
  <c r="O55" i="8"/>
  <c r="P48" i="8"/>
  <c r="O64" i="8"/>
  <c r="P59" i="8"/>
  <c r="P75" i="8" s="1"/>
  <c r="O60" i="8"/>
  <c r="P60" i="8"/>
  <c r="O58" i="8"/>
  <c r="P62" i="8"/>
  <c r="O36" i="8"/>
  <c r="D38" i="8"/>
  <c r="N76" i="8"/>
  <c r="C76" i="8"/>
  <c r="D39" i="8"/>
  <c r="O59" i="8"/>
  <c r="O75" i="8" s="1"/>
  <c r="O62" i="8"/>
  <c r="P50" i="8"/>
  <c r="P74" i="8" s="1"/>
  <c r="P63" i="8"/>
  <c r="O49" i="8"/>
  <c r="O73" i="8" s="1"/>
  <c r="O52" i="8"/>
  <c r="P52" i="8"/>
  <c r="C40" i="8"/>
  <c r="O39" i="8"/>
  <c r="O37" i="8"/>
  <c r="O40" i="8"/>
  <c r="N40" i="8"/>
  <c r="O38" i="8"/>
  <c r="D40" i="8"/>
  <c r="D50" i="8"/>
  <c r="D74" i="8" s="1"/>
  <c r="D36" i="8"/>
  <c r="D37" i="8"/>
  <c r="D66" i="8"/>
  <c r="D64" i="8"/>
  <c r="D62" i="8"/>
  <c r="D60" i="8"/>
  <c r="D58" i="8"/>
  <c r="E45" i="8"/>
  <c r="D59" i="8"/>
  <c r="D75" i="8" s="1"/>
  <c r="D55" i="8"/>
  <c r="D53" i="8"/>
  <c r="D49" i="8"/>
  <c r="D73" i="8" s="1"/>
  <c r="D51" i="8"/>
  <c r="D47" i="8"/>
  <c r="D72" i="8" s="1"/>
  <c r="D65" i="8"/>
  <c r="D63" i="8"/>
  <c r="P27" i="8"/>
  <c r="P22" i="8"/>
  <c r="P12" i="8"/>
  <c r="P26" i="8"/>
  <c r="P19" i="8"/>
  <c r="P11" i="8"/>
  <c r="P36" i="8" s="1"/>
  <c r="P17" i="8"/>
  <c r="P16" i="8"/>
  <c r="P30" i="8"/>
  <c r="P15" i="8"/>
  <c r="P29" i="8"/>
  <c r="P24" i="8"/>
  <c r="P14" i="8"/>
  <c r="P38" i="8" s="1"/>
  <c r="P28" i="8"/>
  <c r="P23" i="8"/>
  <c r="P39" i="8" s="1"/>
  <c r="P13" i="8"/>
  <c r="P37" i="8" s="1"/>
  <c r="D48" i="8"/>
  <c r="E27" i="8"/>
  <c r="E15" i="8"/>
  <c r="E14" i="8"/>
  <c r="E38" i="8" s="1"/>
  <c r="E26" i="8"/>
  <c r="E13" i="8"/>
  <c r="E37" i="8" s="1"/>
  <c r="E12" i="8"/>
  <c r="E24" i="8"/>
  <c r="E30" i="8"/>
  <c r="E23" i="8"/>
  <c r="E39" i="8" s="1"/>
  <c r="E11" i="8"/>
  <c r="E36" i="8" s="1"/>
  <c r="E16" i="8"/>
  <c r="E29" i="8"/>
  <c r="E28" i="8"/>
  <c r="E19" i="8"/>
  <c r="E17" i="8"/>
  <c r="P34" i="8"/>
  <c r="Q9" i="8"/>
  <c r="F9" i="8"/>
  <c r="G70" i="8"/>
  <c r="I34" i="8"/>
  <c r="S70" i="8"/>
  <c r="C56" i="7"/>
  <c r="C41" i="6"/>
  <c r="C42" i="6"/>
  <c r="C43" i="6"/>
  <c r="C74" i="7"/>
  <c r="D5" i="6"/>
  <c r="C14" i="6"/>
  <c r="C22" i="6"/>
  <c r="C30" i="6"/>
  <c r="C15" i="6"/>
  <c r="C23" i="6"/>
  <c r="C31" i="6"/>
  <c r="C8" i="6"/>
  <c r="C16" i="6"/>
  <c r="C24" i="6"/>
  <c r="C32" i="6"/>
  <c r="C9" i="6"/>
  <c r="C17" i="6"/>
  <c r="C25" i="6"/>
  <c r="C33" i="6"/>
  <c r="C10" i="6"/>
  <c r="C18" i="6"/>
  <c r="C26" i="6"/>
  <c r="C7" i="6"/>
  <c r="C11" i="6"/>
  <c r="C19" i="6"/>
  <c r="C27" i="6"/>
  <c r="C12" i="6"/>
  <c r="C20" i="6"/>
  <c r="C28" i="6"/>
  <c r="C13" i="6"/>
  <c r="C21" i="6"/>
  <c r="C29" i="6"/>
  <c r="J68" i="7"/>
  <c r="X5" i="6"/>
  <c r="W10" i="6"/>
  <c r="W18" i="6"/>
  <c r="W26" i="6"/>
  <c r="W7" i="6"/>
  <c r="W11" i="6"/>
  <c r="W19" i="6"/>
  <c r="W27" i="6"/>
  <c r="W12" i="6"/>
  <c r="W20" i="6"/>
  <c r="W28" i="6"/>
  <c r="W13" i="6"/>
  <c r="W21" i="6"/>
  <c r="W29" i="6"/>
  <c r="W14" i="6"/>
  <c r="W22" i="6"/>
  <c r="W30" i="6"/>
  <c r="W15" i="6"/>
  <c r="W23" i="6"/>
  <c r="W31" i="6"/>
  <c r="W8" i="6"/>
  <c r="W16" i="6"/>
  <c r="W24" i="6"/>
  <c r="W32" i="6"/>
  <c r="W9" i="6"/>
  <c r="W17" i="6"/>
  <c r="W25" i="6"/>
  <c r="W33" i="6"/>
  <c r="J71" i="7"/>
  <c r="J74" i="7"/>
  <c r="X39" i="6"/>
  <c r="W42" i="6"/>
  <c r="W41" i="6"/>
  <c r="C71" i="7"/>
  <c r="S26" i="3"/>
  <c r="C51" i="7" s="1"/>
  <c r="D39" i="6"/>
  <c r="K64" i="7"/>
  <c r="K68" i="7" s="1"/>
  <c r="D64" i="7"/>
  <c r="D71" i="7" s="1"/>
  <c r="K47" i="7"/>
  <c r="D47" i="7"/>
  <c r="M25" i="7"/>
  <c r="J38" i="7" s="1"/>
  <c r="F25" i="7"/>
  <c r="C38" i="7" s="1"/>
  <c r="J37" i="7"/>
  <c r="C37" i="7"/>
  <c r="M24" i="7"/>
  <c r="F24" i="7"/>
  <c r="M23" i="7"/>
  <c r="M18" i="7"/>
  <c r="F18" i="7"/>
  <c r="M17" i="7"/>
  <c r="F17" i="7"/>
  <c r="M16" i="7"/>
  <c r="F16" i="7"/>
  <c r="M15" i="7"/>
  <c r="F15" i="7"/>
  <c r="M14" i="7"/>
  <c r="J34" i="7" s="1"/>
  <c r="F14" i="7"/>
  <c r="C34" i="7" s="1"/>
  <c r="M13" i="7"/>
  <c r="J33" i="7" s="1"/>
  <c r="K7" i="7"/>
  <c r="C49" i="7" l="1"/>
  <c r="J51" i="7"/>
  <c r="K74" i="7"/>
  <c r="F21" i="8"/>
  <c r="F20" i="8"/>
  <c r="F22" i="8"/>
  <c r="Q20" i="8"/>
  <c r="Q21" i="8"/>
  <c r="Q47" i="8"/>
  <c r="Q72" i="8" s="1"/>
  <c r="Q48" i="8"/>
  <c r="Q49" i="8"/>
  <c r="Q73" i="8" s="1"/>
  <c r="Q53" i="8"/>
  <c r="Q55" i="8"/>
  <c r="Q60" i="8"/>
  <c r="P76" i="8"/>
  <c r="Q58" i="8"/>
  <c r="Q62" i="8"/>
  <c r="Q63" i="8"/>
  <c r="Q59" i="8"/>
  <c r="Q75" i="8" s="1"/>
  <c r="Q64" i="8"/>
  <c r="Q65" i="8"/>
  <c r="Q50" i="8"/>
  <c r="Q74" i="8" s="1"/>
  <c r="Q66" i="8"/>
  <c r="Q51" i="8"/>
  <c r="R45" i="8"/>
  <c r="R63" i="8" s="1"/>
  <c r="O76" i="8"/>
  <c r="D76" i="8"/>
  <c r="P40" i="8"/>
  <c r="E40" i="8"/>
  <c r="Q28" i="8"/>
  <c r="Q23" i="8"/>
  <c r="Q39" i="8" s="1"/>
  <c r="Q13" i="8"/>
  <c r="Q37" i="8" s="1"/>
  <c r="Q27" i="8"/>
  <c r="Q22" i="8"/>
  <c r="Q12" i="8"/>
  <c r="Q26" i="8"/>
  <c r="Q19" i="8"/>
  <c r="Q11" i="8"/>
  <c r="Q36" i="8" s="1"/>
  <c r="Q17" i="8"/>
  <c r="Q16" i="8"/>
  <c r="Q30" i="8"/>
  <c r="Q15" i="8"/>
  <c r="Q29" i="8"/>
  <c r="Q24" i="8"/>
  <c r="Q14" i="8"/>
  <c r="Q38" i="8" s="1"/>
  <c r="F16" i="8"/>
  <c r="F27" i="8"/>
  <c r="F26" i="8"/>
  <c r="F14" i="8"/>
  <c r="F38" i="8" s="1"/>
  <c r="F13" i="8"/>
  <c r="F37" i="8" s="1"/>
  <c r="F24" i="8"/>
  <c r="F12" i="8"/>
  <c r="F15" i="8"/>
  <c r="F30" i="8"/>
  <c r="F23" i="8"/>
  <c r="F39" i="8" s="1"/>
  <c r="F11" i="8"/>
  <c r="F36" i="8" s="1"/>
  <c r="F17" i="8"/>
  <c r="F29" i="8"/>
  <c r="F28" i="8"/>
  <c r="F19" i="8"/>
  <c r="E64" i="8"/>
  <c r="E52" i="8"/>
  <c r="E63" i="8"/>
  <c r="E51" i="8"/>
  <c r="E62" i="8"/>
  <c r="E50" i="8"/>
  <c r="E74" i="8" s="1"/>
  <c r="E60" i="8"/>
  <c r="E49" i="8"/>
  <c r="E73" i="8" s="1"/>
  <c r="E59" i="8"/>
  <c r="E75" i="8" s="1"/>
  <c r="E48" i="8"/>
  <c r="F45" i="8"/>
  <c r="E58" i="8"/>
  <c r="E47" i="8"/>
  <c r="E72" i="8" s="1"/>
  <c r="E66" i="8"/>
  <c r="E55" i="8"/>
  <c r="E65" i="8"/>
  <c r="E53" i="8"/>
  <c r="Q34" i="8"/>
  <c r="T70" i="8"/>
  <c r="H70" i="8"/>
  <c r="R9" i="8"/>
  <c r="J34" i="8"/>
  <c r="G9" i="8"/>
  <c r="K71" i="7"/>
  <c r="D74" i="7"/>
  <c r="Y39" i="6"/>
  <c r="X42" i="6"/>
  <c r="X41" i="6"/>
  <c r="Y5" i="6"/>
  <c r="X9" i="6"/>
  <c r="X13" i="6"/>
  <c r="X17" i="6"/>
  <c r="X21" i="6"/>
  <c r="X25" i="6"/>
  <c r="X29" i="6"/>
  <c r="X33" i="6"/>
  <c r="X8" i="6"/>
  <c r="X12" i="6"/>
  <c r="X16" i="6"/>
  <c r="X20" i="6"/>
  <c r="X24" i="6"/>
  <c r="X28" i="6"/>
  <c r="X32" i="6"/>
  <c r="X11" i="6"/>
  <c r="X15" i="6"/>
  <c r="X19" i="6"/>
  <c r="X23" i="6"/>
  <c r="X27" i="6"/>
  <c r="X31" i="6"/>
  <c r="X7" i="6"/>
  <c r="X10" i="6"/>
  <c r="X14" i="6"/>
  <c r="X18" i="6"/>
  <c r="X22" i="6"/>
  <c r="X26" i="6"/>
  <c r="X30" i="6"/>
  <c r="E5" i="6"/>
  <c r="D11" i="6"/>
  <c r="D15" i="6"/>
  <c r="D19" i="6"/>
  <c r="D23" i="6"/>
  <c r="D27" i="6"/>
  <c r="D31" i="6"/>
  <c r="D7" i="6"/>
  <c r="D10" i="6"/>
  <c r="D14" i="6"/>
  <c r="D18" i="6"/>
  <c r="D22" i="6"/>
  <c r="D26" i="6"/>
  <c r="D30" i="6"/>
  <c r="D9" i="6"/>
  <c r="D13" i="6"/>
  <c r="D17" i="6"/>
  <c r="D21" i="6"/>
  <c r="D25" i="6"/>
  <c r="D29" i="6"/>
  <c r="D33" i="6"/>
  <c r="D8" i="6"/>
  <c r="D12" i="6"/>
  <c r="D16" i="6"/>
  <c r="D20" i="6"/>
  <c r="D24" i="6"/>
  <c r="D28" i="6"/>
  <c r="D32" i="6"/>
  <c r="D42" i="6"/>
  <c r="D43" i="6"/>
  <c r="D41" i="6"/>
  <c r="L64" i="7"/>
  <c r="D68" i="7"/>
  <c r="L47" i="7"/>
  <c r="K53" i="7"/>
  <c r="K56" i="7"/>
  <c r="K55" i="7"/>
  <c r="K51" i="7"/>
  <c r="K59" i="7"/>
  <c r="K50" i="7"/>
  <c r="K58" i="7"/>
  <c r="K54" i="7"/>
  <c r="K49" i="7"/>
  <c r="K57" i="7"/>
  <c r="K52" i="7"/>
  <c r="E47" i="7"/>
  <c r="D49" i="7"/>
  <c r="D57" i="7"/>
  <c r="D52" i="7"/>
  <c r="D55" i="7"/>
  <c r="D51" i="7"/>
  <c r="D59" i="7"/>
  <c r="D50" i="7"/>
  <c r="D58" i="7"/>
  <c r="D53" i="7"/>
  <c r="D54" i="7"/>
  <c r="D56" i="7"/>
  <c r="E39" i="6"/>
  <c r="E64" i="7"/>
  <c r="C35" i="7"/>
  <c r="J35" i="7"/>
  <c r="J36" i="7"/>
  <c r="C36" i="7"/>
  <c r="M26" i="7"/>
  <c r="N26" i="7" s="1"/>
  <c r="G20" i="8" l="1"/>
  <c r="G22" i="8"/>
  <c r="G21" i="8"/>
  <c r="R21" i="8"/>
  <c r="R20" i="8"/>
  <c r="Q76" i="8"/>
  <c r="R47" i="8"/>
  <c r="R72" i="8" s="1"/>
  <c r="R65" i="8"/>
  <c r="R48" i="8"/>
  <c r="R55" i="8"/>
  <c r="R53" i="8"/>
  <c r="R59" i="8"/>
  <c r="R75" i="8" s="1"/>
  <c r="R49" i="8"/>
  <c r="R73" i="8" s="1"/>
  <c r="S45" i="8"/>
  <c r="S63" i="8" s="1"/>
  <c r="R51" i="8"/>
  <c r="R52" i="8"/>
  <c r="R60" i="8"/>
  <c r="R66" i="8"/>
  <c r="R50" i="8"/>
  <c r="R74" i="8" s="1"/>
  <c r="R58" i="8"/>
  <c r="R64" i="8"/>
  <c r="R62" i="8"/>
  <c r="E76" i="8"/>
  <c r="Q40" i="8"/>
  <c r="F40" i="8"/>
  <c r="G28" i="8"/>
  <c r="G19" i="8"/>
  <c r="G17" i="8"/>
  <c r="G27" i="8"/>
  <c r="G15" i="8"/>
  <c r="G26" i="8"/>
  <c r="G14" i="8"/>
  <c r="G38" i="8" s="1"/>
  <c r="G13" i="8"/>
  <c r="G37" i="8" s="1"/>
  <c r="G24" i="8"/>
  <c r="G12" i="8"/>
  <c r="G16" i="8"/>
  <c r="G30" i="8"/>
  <c r="G23" i="8"/>
  <c r="G39" i="8" s="1"/>
  <c r="G11" i="8"/>
  <c r="G36" i="8" s="1"/>
  <c r="G29" i="8"/>
  <c r="F66" i="8"/>
  <c r="F55" i="8"/>
  <c r="F65" i="8"/>
  <c r="F53" i="8"/>
  <c r="F52" i="8"/>
  <c r="F59" i="8"/>
  <c r="F75" i="8" s="1"/>
  <c r="F48" i="8"/>
  <c r="F64" i="8"/>
  <c r="F63" i="8"/>
  <c r="F51" i="8"/>
  <c r="F62" i="8"/>
  <c r="F50" i="8"/>
  <c r="F74" i="8" s="1"/>
  <c r="F60" i="8"/>
  <c r="F49" i="8"/>
  <c r="F73" i="8" s="1"/>
  <c r="G45" i="8"/>
  <c r="F58" i="8"/>
  <c r="F47" i="8"/>
  <c r="F72" i="8" s="1"/>
  <c r="R29" i="8"/>
  <c r="R24" i="8"/>
  <c r="R14" i="8"/>
  <c r="R38" i="8" s="1"/>
  <c r="R28" i="8"/>
  <c r="R23" i="8"/>
  <c r="R39" i="8" s="1"/>
  <c r="R13" i="8"/>
  <c r="R37" i="8" s="1"/>
  <c r="R27" i="8"/>
  <c r="R22" i="8"/>
  <c r="R12" i="8"/>
  <c r="R26" i="8"/>
  <c r="R19" i="8"/>
  <c r="R11" i="8"/>
  <c r="R36" i="8" s="1"/>
  <c r="R17" i="8"/>
  <c r="R16" i="8"/>
  <c r="R30" i="8"/>
  <c r="R15" i="8"/>
  <c r="I70" i="8"/>
  <c r="R34" i="8"/>
  <c r="S66" i="8"/>
  <c r="U70" i="8"/>
  <c r="H9" i="8"/>
  <c r="S9" i="8"/>
  <c r="L68" i="7"/>
  <c r="L71" i="7"/>
  <c r="L74" i="7"/>
  <c r="E71" i="7"/>
  <c r="E74" i="7"/>
  <c r="F5" i="6"/>
  <c r="E11" i="6"/>
  <c r="E15" i="6"/>
  <c r="E19" i="6"/>
  <c r="E23" i="6"/>
  <c r="E27" i="6"/>
  <c r="E31" i="6"/>
  <c r="E7" i="6"/>
  <c r="E10" i="6"/>
  <c r="E14" i="6"/>
  <c r="E18" i="6"/>
  <c r="E22" i="6"/>
  <c r="E26" i="6"/>
  <c r="E30" i="6"/>
  <c r="E9" i="6"/>
  <c r="E13" i="6"/>
  <c r="E17" i="6"/>
  <c r="E21" i="6"/>
  <c r="E25" i="6"/>
  <c r="E29" i="6"/>
  <c r="E33" i="6"/>
  <c r="E8" i="6"/>
  <c r="E12" i="6"/>
  <c r="E16" i="6"/>
  <c r="E20" i="6"/>
  <c r="E24" i="6"/>
  <c r="E28" i="6"/>
  <c r="E32" i="6"/>
  <c r="Z5" i="6"/>
  <c r="Y9" i="6"/>
  <c r="Y13" i="6"/>
  <c r="Y17" i="6"/>
  <c r="Y21" i="6"/>
  <c r="Y25" i="6"/>
  <c r="Y29" i="6"/>
  <c r="Y33" i="6"/>
  <c r="Y8" i="6"/>
  <c r="Y12" i="6"/>
  <c r="Y16" i="6"/>
  <c r="Y20" i="6"/>
  <c r="Y24" i="6"/>
  <c r="Y28" i="6"/>
  <c r="Y32" i="6"/>
  <c r="Y11" i="6"/>
  <c r="Y15" i="6"/>
  <c r="Y19" i="6"/>
  <c r="Y23" i="6"/>
  <c r="Y27" i="6"/>
  <c r="Y31" i="6"/>
  <c r="Y7" i="6"/>
  <c r="Y10" i="6"/>
  <c r="Y14" i="6"/>
  <c r="Y18" i="6"/>
  <c r="Y22" i="6"/>
  <c r="Y26" i="6"/>
  <c r="Y30" i="6"/>
  <c r="E42" i="6"/>
  <c r="E43" i="6"/>
  <c r="E41" i="6"/>
  <c r="Z39" i="6"/>
  <c r="Y41" i="6"/>
  <c r="Y42" i="6"/>
  <c r="M64" i="7"/>
  <c r="N64" i="7" s="1"/>
  <c r="F64" i="7"/>
  <c r="G64" i="7" s="1"/>
  <c r="E68" i="7"/>
  <c r="K60" i="7"/>
  <c r="K72" i="7" s="1"/>
  <c r="M47" i="7"/>
  <c r="N47" i="7" s="1"/>
  <c r="L50" i="7"/>
  <c r="L58" i="7"/>
  <c r="L53" i="7"/>
  <c r="L52" i="7"/>
  <c r="L56" i="7"/>
  <c r="L55" i="7"/>
  <c r="L51" i="7"/>
  <c r="L59" i="7"/>
  <c r="L54" i="7"/>
  <c r="L49" i="7"/>
  <c r="L57" i="7"/>
  <c r="D60" i="7"/>
  <c r="D72" i="7" s="1"/>
  <c r="F47" i="7"/>
  <c r="G47" i="7" s="1"/>
  <c r="E54" i="7"/>
  <c r="E49" i="7"/>
  <c r="E57" i="7"/>
  <c r="E56" i="7"/>
  <c r="E51" i="7"/>
  <c r="E52" i="7"/>
  <c r="E59" i="7"/>
  <c r="E55" i="7"/>
  <c r="E50" i="7"/>
  <c r="E58" i="7"/>
  <c r="E53" i="7"/>
  <c r="F39" i="6"/>
  <c r="N25" i="7"/>
  <c r="N14" i="7"/>
  <c r="N18" i="7"/>
  <c r="N17" i="7"/>
  <c r="N16" i="7"/>
  <c r="N13" i="7"/>
  <c r="N15" i="7"/>
  <c r="N23" i="7"/>
  <c r="N24" i="7"/>
  <c r="N68" i="7" l="1"/>
  <c r="N71" i="7"/>
  <c r="N74" i="7"/>
  <c r="N53" i="7"/>
  <c r="N50" i="7"/>
  <c r="N59" i="7"/>
  <c r="N57" i="7"/>
  <c r="N55" i="7"/>
  <c r="N54" i="7"/>
  <c r="N56" i="7"/>
  <c r="N51" i="7"/>
  <c r="N49" i="7"/>
  <c r="N58" i="7"/>
  <c r="N52" i="7"/>
  <c r="G57" i="7"/>
  <c r="G55" i="7"/>
  <c r="G54" i="7"/>
  <c r="G53" i="7"/>
  <c r="G50" i="7"/>
  <c r="G59" i="7"/>
  <c r="G52" i="7"/>
  <c r="G56" i="7"/>
  <c r="G51" i="7"/>
  <c r="G49" i="7"/>
  <c r="G58" i="7"/>
  <c r="G68" i="7"/>
  <c r="G71" i="7"/>
  <c r="G74" i="7"/>
  <c r="S20" i="8"/>
  <c r="S21" i="8"/>
  <c r="H20" i="8"/>
  <c r="H22" i="8"/>
  <c r="H21" i="8"/>
  <c r="S64" i="8"/>
  <c r="S48" i="8"/>
  <c r="S49" i="8"/>
  <c r="S73" i="8" s="1"/>
  <c r="S51" i="8"/>
  <c r="S53" i="8"/>
  <c r="R76" i="8"/>
  <c r="S59" i="8"/>
  <c r="S75" i="8" s="1"/>
  <c r="S65" i="8"/>
  <c r="S50" i="8"/>
  <c r="S74" i="8" s="1"/>
  <c r="S52" i="8"/>
  <c r="S55" i="8"/>
  <c r="S58" i="8"/>
  <c r="S60" i="8"/>
  <c r="T45" i="8"/>
  <c r="T51" i="8" s="1"/>
  <c r="S62" i="8"/>
  <c r="S47" i="8"/>
  <c r="S72" i="8" s="1"/>
  <c r="F76" i="8"/>
  <c r="R40" i="8"/>
  <c r="G40" i="8"/>
  <c r="H29" i="8"/>
  <c r="H28" i="8"/>
  <c r="H19" i="8"/>
  <c r="H16" i="8"/>
  <c r="H27" i="8"/>
  <c r="H26" i="8"/>
  <c r="H14" i="8"/>
  <c r="H38" i="8" s="1"/>
  <c r="H15" i="8"/>
  <c r="H13" i="8"/>
  <c r="H37" i="8" s="1"/>
  <c r="H11" i="8"/>
  <c r="H36" i="8" s="1"/>
  <c r="H24" i="8"/>
  <c r="H12" i="8"/>
  <c r="H30" i="8"/>
  <c r="H23" i="8"/>
  <c r="H39" i="8" s="1"/>
  <c r="H17" i="8"/>
  <c r="S30" i="8"/>
  <c r="S15" i="8"/>
  <c r="S29" i="8"/>
  <c r="S24" i="8"/>
  <c r="S14" i="8"/>
  <c r="S38" i="8" s="1"/>
  <c r="S28" i="8"/>
  <c r="S23" i="8"/>
  <c r="S39" i="8" s="1"/>
  <c r="S13" i="8"/>
  <c r="S37" i="8" s="1"/>
  <c r="S27" i="8"/>
  <c r="S22" i="8"/>
  <c r="S12" i="8"/>
  <c r="S26" i="8"/>
  <c r="S19" i="8"/>
  <c r="S11" i="8"/>
  <c r="S36" i="8" s="1"/>
  <c r="S17" i="8"/>
  <c r="S16" i="8"/>
  <c r="G63" i="8"/>
  <c r="G51" i="8"/>
  <c r="G62" i="8"/>
  <c r="G50" i="8"/>
  <c r="G74" i="8" s="1"/>
  <c r="G60" i="8"/>
  <c r="G49" i="8"/>
  <c r="G73" i="8" s="1"/>
  <c r="H45" i="8"/>
  <c r="G58" i="8"/>
  <c r="G52" i="8"/>
  <c r="G59" i="8"/>
  <c r="G75" i="8" s="1"/>
  <c r="G48" i="8"/>
  <c r="G66" i="8"/>
  <c r="G55" i="8"/>
  <c r="G47" i="8"/>
  <c r="G72" i="8" s="1"/>
  <c r="G64" i="8"/>
  <c r="G65" i="8"/>
  <c r="G53" i="8"/>
  <c r="S34" i="8"/>
  <c r="I9" i="8"/>
  <c r="J70" i="8"/>
  <c r="T9" i="8"/>
  <c r="T59" i="8"/>
  <c r="T75" i="8" s="1"/>
  <c r="T55" i="8"/>
  <c r="T53" i="8"/>
  <c r="T60" i="8"/>
  <c r="T50" i="8"/>
  <c r="T74" i="8" s="1"/>
  <c r="M71" i="7"/>
  <c r="M74" i="7"/>
  <c r="M68" i="7"/>
  <c r="F74" i="7"/>
  <c r="F71" i="7"/>
  <c r="AA5" i="6"/>
  <c r="Z10" i="6"/>
  <c r="Z14" i="6"/>
  <c r="Z18" i="6"/>
  <c r="Z22" i="6"/>
  <c r="Z26" i="6"/>
  <c r="Z30" i="6"/>
  <c r="Z9" i="6"/>
  <c r="Z13" i="6"/>
  <c r="Z17" i="6"/>
  <c r="Z21" i="6"/>
  <c r="Z25" i="6"/>
  <c r="Z29" i="6"/>
  <c r="Z33" i="6"/>
  <c r="Z8" i="6"/>
  <c r="Z12" i="6"/>
  <c r="Z16" i="6"/>
  <c r="Z20" i="6"/>
  <c r="Z24" i="6"/>
  <c r="Z28" i="6"/>
  <c r="Z32" i="6"/>
  <c r="Z11" i="6"/>
  <c r="Z15" i="6"/>
  <c r="Z19" i="6"/>
  <c r="Z23" i="6"/>
  <c r="Z27" i="6"/>
  <c r="Z31" i="6"/>
  <c r="Z7" i="6"/>
  <c r="F41" i="6"/>
  <c r="F42" i="6"/>
  <c r="F43" i="6"/>
  <c r="AA39" i="6"/>
  <c r="Z41" i="6"/>
  <c r="Z42" i="6"/>
  <c r="G5" i="6"/>
  <c r="F8" i="6"/>
  <c r="F12" i="6"/>
  <c r="F16" i="6"/>
  <c r="F20" i="6"/>
  <c r="F24" i="6"/>
  <c r="F28" i="6"/>
  <c r="F32" i="6"/>
  <c r="F11" i="6"/>
  <c r="F15" i="6"/>
  <c r="F19" i="6"/>
  <c r="F23" i="6"/>
  <c r="F27" i="6"/>
  <c r="F31" i="6"/>
  <c r="F7" i="6"/>
  <c r="F10" i="6"/>
  <c r="F14" i="6"/>
  <c r="F18" i="6"/>
  <c r="F22" i="6"/>
  <c r="F26" i="6"/>
  <c r="F30" i="6"/>
  <c r="F9" i="6"/>
  <c r="F13" i="6"/>
  <c r="F17" i="6"/>
  <c r="F21" i="6"/>
  <c r="F25" i="6"/>
  <c r="F29" i="6"/>
  <c r="F33" i="6"/>
  <c r="D69" i="7"/>
  <c r="D75" i="7"/>
  <c r="K75" i="7"/>
  <c r="K69" i="7"/>
  <c r="F68" i="7"/>
  <c r="M55" i="7"/>
  <c r="M52" i="7"/>
  <c r="M50" i="7"/>
  <c r="M58" i="7"/>
  <c r="M49" i="7"/>
  <c r="M57" i="7"/>
  <c r="M53" i="7"/>
  <c r="M56" i="7"/>
  <c r="M51" i="7"/>
  <c r="M59" i="7"/>
  <c r="M54" i="7"/>
  <c r="L60" i="7"/>
  <c r="E60" i="7"/>
  <c r="F51" i="7"/>
  <c r="F59" i="7"/>
  <c r="F54" i="7"/>
  <c r="F53" i="7"/>
  <c r="F49" i="7"/>
  <c r="F57" i="7"/>
  <c r="F52" i="7"/>
  <c r="F56" i="7"/>
  <c r="F55" i="7"/>
  <c r="F50" i="7"/>
  <c r="F58" i="7"/>
  <c r="G39" i="6"/>
  <c r="I158" i="2"/>
  <c r="G60" i="7" l="1"/>
  <c r="G75" i="7" s="1"/>
  <c r="N60" i="7"/>
  <c r="T64" i="8"/>
  <c r="T63" i="8"/>
  <c r="T65" i="8"/>
  <c r="T21" i="8"/>
  <c r="T20" i="8"/>
  <c r="T58" i="8"/>
  <c r="T76" i="8" s="1"/>
  <c r="I22" i="8"/>
  <c r="I21" i="8"/>
  <c r="I20" i="8"/>
  <c r="T48" i="8"/>
  <c r="T66" i="8"/>
  <c r="U45" i="8"/>
  <c r="U66" i="8" s="1"/>
  <c r="S76" i="8"/>
  <c r="T52" i="8"/>
  <c r="T62" i="8"/>
  <c r="T49" i="8"/>
  <c r="T73" i="8" s="1"/>
  <c r="T47" i="8"/>
  <c r="T72" i="8" s="1"/>
  <c r="G76" i="8"/>
  <c r="S40" i="8"/>
  <c r="H40" i="8"/>
  <c r="T16" i="8"/>
  <c r="T30" i="8"/>
  <c r="T15" i="8"/>
  <c r="T29" i="8"/>
  <c r="T24" i="8"/>
  <c r="T14" i="8"/>
  <c r="T38" i="8" s="1"/>
  <c r="T28" i="8"/>
  <c r="T23" i="8"/>
  <c r="T39" i="8" s="1"/>
  <c r="T13" i="8"/>
  <c r="T37" i="8" s="1"/>
  <c r="T27" i="8"/>
  <c r="T22" i="8"/>
  <c r="T12" i="8"/>
  <c r="T26" i="8"/>
  <c r="T19" i="8"/>
  <c r="T11" i="8"/>
  <c r="T36" i="8" s="1"/>
  <c r="T17" i="8"/>
  <c r="H66" i="8"/>
  <c r="H55" i="8"/>
  <c r="I45" i="8"/>
  <c r="H65" i="8"/>
  <c r="H53" i="8"/>
  <c r="H63" i="8"/>
  <c r="H51" i="8"/>
  <c r="H62" i="8"/>
  <c r="H50" i="8"/>
  <c r="H74" i="8" s="1"/>
  <c r="H60" i="8"/>
  <c r="H49" i="8"/>
  <c r="H73" i="8" s="1"/>
  <c r="H64" i="8"/>
  <c r="H52" i="8"/>
  <c r="H59" i="8"/>
  <c r="H75" i="8" s="1"/>
  <c r="H48" i="8"/>
  <c r="H58" i="8"/>
  <c r="H47" i="8"/>
  <c r="H72" i="8" s="1"/>
  <c r="I30" i="8"/>
  <c r="I23" i="8"/>
  <c r="I39" i="8" s="1"/>
  <c r="I11" i="8"/>
  <c r="I36" i="8" s="1"/>
  <c r="I29" i="8"/>
  <c r="I28" i="8"/>
  <c r="I19" i="8"/>
  <c r="I17" i="8"/>
  <c r="I16" i="8"/>
  <c r="I27" i="8"/>
  <c r="I15" i="8"/>
  <c r="I26" i="8"/>
  <c r="I14" i="8"/>
  <c r="I38" i="8" s="1"/>
  <c r="I13" i="8"/>
  <c r="I37" i="8" s="1"/>
  <c r="I24" i="8"/>
  <c r="I12" i="8"/>
  <c r="U9" i="8"/>
  <c r="J9" i="8"/>
  <c r="U65" i="8"/>
  <c r="U58" i="8"/>
  <c r="U55" i="8"/>
  <c r="U53" i="8"/>
  <c r="U52" i="8"/>
  <c r="U48" i="8"/>
  <c r="T34" i="8"/>
  <c r="AB39" i="6"/>
  <c r="AA41" i="6"/>
  <c r="AA42" i="6"/>
  <c r="G41" i="6"/>
  <c r="G42" i="6"/>
  <c r="G43" i="6"/>
  <c r="H5" i="6"/>
  <c r="G8" i="6"/>
  <c r="G12" i="6"/>
  <c r="G16" i="6"/>
  <c r="G20" i="6"/>
  <c r="G24" i="6"/>
  <c r="G28" i="6"/>
  <c r="G32" i="6"/>
  <c r="G11" i="6"/>
  <c r="G15" i="6"/>
  <c r="G19" i="6"/>
  <c r="G23" i="6"/>
  <c r="G27" i="6"/>
  <c r="G31" i="6"/>
  <c r="G10" i="6"/>
  <c r="G14" i="6"/>
  <c r="G18" i="6"/>
  <c r="G22" i="6"/>
  <c r="G26" i="6"/>
  <c r="G30" i="6"/>
  <c r="G13" i="6"/>
  <c r="G17" i="6"/>
  <c r="G21" i="6"/>
  <c r="G25" i="6"/>
  <c r="G29" i="6"/>
  <c r="G33" i="6"/>
  <c r="AB5" i="6"/>
  <c r="AA7" i="6"/>
  <c r="AA10" i="6"/>
  <c r="AA14" i="6"/>
  <c r="AA18" i="6"/>
  <c r="AA22" i="6"/>
  <c r="AA26" i="6"/>
  <c r="AA30" i="6"/>
  <c r="AA9" i="6"/>
  <c r="AA13" i="6"/>
  <c r="AA17" i="6"/>
  <c r="AA21" i="6"/>
  <c r="AA25" i="6"/>
  <c r="AA29" i="6"/>
  <c r="AA33" i="6"/>
  <c r="AA8" i="6"/>
  <c r="AA12" i="6"/>
  <c r="AA16" i="6"/>
  <c r="AA20" i="6"/>
  <c r="AA24" i="6"/>
  <c r="AA28" i="6"/>
  <c r="AA32" i="6"/>
  <c r="AA11" i="6"/>
  <c r="AA15" i="6"/>
  <c r="AA19" i="6"/>
  <c r="AA23" i="6"/>
  <c r="AA27" i="6"/>
  <c r="AA31" i="6"/>
  <c r="L75" i="7"/>
  <c r="L72" i="7"/>
  <c r="L69" i="7"/>
  <c r="M60" i="7"/>
  <c r="F60" i="7"/>
  <c r="E69" i="7"/>
  <c r="E75" i="7"/>
  <c r="E72" i="7"/>
  <c r="H39" i="6"/>
  <c r="M66" i="3"/>
  <c r="K27" i="3"/>
  <c r="M27" i="3"/>
  <c r="K28" i="3"/>
  <c r="M28" i="3"/>
  <c r="K29" i="3"/>
  <c r="M29" i="3"/>
  <c r="K30" i="3"/>
  <c r="M30" i="3"/>
  <c r="K31" i="3"/>
  <c r="M31" i="3"/>
  <c r="K32" i="3"/>
  <c r="M32" i="3"/>
  <c r="K33" i="3"/>
  <c r="M33" i="3"/>
  <c r="K34" i="3"/>
  <c r="M34" i="3"/>
  <c r="K43" i="3"/>
  <c r="M43" i="3"/>
  <c r="K64" i="3"/>
  <c r="M64" i="3"/>
  <c r="K65" i="3"/>
  <c r="M65" i="3"/>
  <c r="K66" i="3"/>
  <c r="K67" i="3"/>
  <c r="M67" i="3"/>
  <c r="K68" i="3"/>
  <c r="M68" i="3"/>
  <c r="K70" i="3"/>
  <c r="M70" i="3"/>
  <c r="K71" i="3"/>
  <c r="M71" i="3"/>
  <c r="K72" i="3"/>
  <c r="M72" i="3"/>
  <c r="K73" i="3"/>
  <c r="M73" i="3"/>
  <c r="K74" i="3"/>
  <c r="M74" i="3"/>
  <c r="K83" i="3"/>
  <c r="M83" i="3"/>
  <c r="K104" i="3"/>
  <c r="M104" i="3"/>
  <c r="K105" i="3"/>
  <c r="M105" i="3"/>
  <c r="K106" i="3"/>
  <c r="M106" i="3"/>
  <c r="K107" i="3"/>
  <c r="M107" i="3"/>
  <c r="K108" i="3"/>
  <c r="M108" i="3"/>
  <c r="K109" i="3"/>
  <c r="M109" i="3"/>
  <c r="K110" i="3"/>
  <c r="M110" i="3"/>
  <c r="K111" i="3"/>
  <c r="M111" i="3"/>
  <c r="K112" i="3"/>
  <c r="M112" i="3"/>
  <c r="K113" i="3"/>
  <c r="M113" i="3"/>
  <c r="K114" i="3"/>
  <c r="M114" i="3"/>
  <c r="K123" i="3"/>
  <c r="M123" i="3"/>
  <c r="K143" i="3"/>
  <c r="M143" i="3"/>
  <c r="K144" i="3"/>
  <c r="M144" i="3"/>
  <c r="K145" i="3"/>
  <c r="M145" i="3"/>
  <c r="K146" i="3"/>
  <c r="M146" i="3"/>
  <c r="K147" i="3"/>
  <c r="M147" i="3"/>
  <c r="K148" i="3"/>
  <c r="M148" i="3"/>
  <c r="K161" i="3"/>
  <c r="M161" i="3"/>
  <c r="K162" i="3"/>
  <c r="M162" i="3"/>
  <c r="K163" i="3"/>
  <c r="M163" i="3"/>
  <c r="K164" i="3"/>
  <c r="M164" i="3"/>
  <c r="K165" i="3"/>
  <c r="M165" i="3"/>
  <c r="K166" i="3"/>
  <c r="M166" i="3"/>
  <c r="K167" i="3"/>
  <c r="M167" i="3"/>
  <c r="K168" i="3"/>
  <c r="M168" i="3"/>
  <c r="K169" i="3"/>
  <c r="M169" i="3"/>
  <c r="K171" i="3"/>
  <c r="M171" i="3"/>
  <c r="K172" i="3"/>
  <c r="M172" i="3"/>
  <c r="K179" i="3"/>
  <c r="M179" i="3"/>
  <c r="K180" i="3"/>
  <c r="M180" i="3"/>
  <c r="K181" i="3"/>
  <c r="M181" i="3"/>
  <c r="K182" i="3"/>
  <c r="M182" i="3"/>
  <c r="K183" i="3"/>
  <c r="M183" i="3"/>
  <c r="K184" i="3"/>
  <c r="M184" i="3"/>
  <c r="K185" i="3"/>
  <c r="M185" i="3"/>
  <c r="K186" i="3"/>
  <c r="M186" i="3"/>
  <c r="K187" i="3"/>
  <c r="M187" i="3"/>
  <c r="K188" i="3"/>
  <c r="M188" i="3"/>
  <c r="K189" i="3"/>
  <c r="M189" i="3"/>
  <c r="K190" i="3"/>
  <c r="M190" i="3"/>
  <c r="K191" i="3"/>
  <c r="M191" i="3"/>
  <c r="K192" i="3"/>
  <c r="M192" i="3"/>
  <c r="K193" i="3"/>
  <c r="M193" i="3"/>
  <c r="K194" i="3"/>
  <c r="M194" i="3"/>
  <c r="K195" i="3"/>
  <c r="M195" i="3"/>
  <c r="K196" i="3"/>
  <c r="M196" i="3"/>
  <c r="K197" i="3"/>
  <c r="M197" i="3"/>
  <c r="K198" i="3"/>
  <c r="M198" i="3"/>
  <c r="K199" i="3"/>
  <c r="M199" i="3"/>
  <c r="K200" i="3"/>
  <c r="M200" i="3"/>
  <c r="K201" i="3"/>
  <c r="M201" i="3"/>
  <c r="K202" i="3"/>
  <c r="M202" i="3"/>
  <c r="K203" i="3"/>
  <c r="M203" i="3"/>
  <c r="K204" i="3"/>
  <c r="M204" i="3"/>
  <c r="K205" i="3"/>
  <c r="M205" i="3"/>
  <c r="K206" i="3"/>
  <c r="M206" i="3"/>
  <c r="K207" i="3"/>
  <c r="M207" i="3"/>
  <c r="K208" i="3"/>
  <c r="M208" i="3"/>
  <c r="K209" i="3"/>
  <c r="M209" i="3"/>
  <c r="K210" i="3"/>
  <c r="M210" i="3"/>
  <c r="K211" i="3"/>
  <c r="M211" i="3"/>
  <c r="K212" i="3"/>
  <c r="M212" i="3"/>
  <c r="K213" i="3"/>
  <c r="M213" i="3"/>
  <c r="K214" i="3"/>
  <c r="M214" i="3"/>
  <c r="K215" i="3"/>
  <c r="M215" i="3"/>
  <c r="K216" i="3"/>
  <c r="M216" i="3"/>
  <c r="K217" i="3"/>
  <c r="M217" i="3"/>
  <c r="K218" i="3"/>
  <c r="M218" i="3"/>
  <c r="K219" i="3"/>
  <c r="M219" i="3"/>
  <c r="K220" i="3"/>
  <c r="M220" i="3"/>
  <c r="K221" i="3"/>
  <c r="M221" i="3"/>
  <c r="K222" i="3"/>
  <c r="M222" i="3"/>
  <c r="K223" i="3"/>
  <c r="M223" i="3"/>
  <c r="K224" i="3"/>
  <c r="M224" i="3"/>
  <c r="K225" i="3"/>
  <c r="M225" i="3"/>
  <c r="K226" i="3"/>
  <c r="M226" i="3"/>
  <c r="K227" i="3"/>
  <c r="M227" i="3"/>
  <c r="K228" i="3"/>
  <c r="M228" i="3"/>
  <c r="K229" i="3"/>
  <c r="M229" i="3"/>
  <c r="K230" i="3"/>
  <c r="M230" i="3"/>
  <c r="K231" i="3"/>
  <c r="M231" i="3"/>
  <c r="K232" i="3"/>
  <c r="M232" i="3"/>
  <c r="K233" i="3"/>
  <c r="M233" i="3"/>
  <c r="K234" i="3"/>
  <c r="M234" i="3"/>
  <c r="K235" i="3"/>
  <c r="M235" i="3"/>
  <c r="K236" i="3"/>
  <c r="M236" i="3"/>
  <c r="K237" i="3"/>
  <c r="M237" i="3"/>
  <c r="K238" i="3"/>
  <c r="M238" i="3"/>
  <c r="K239" i="3"/>
  <c r="M239" i="3"/>
  <c r="K240" i="3"/>
  <c r="M240" i="3"/>
  <c r="K241" i="3"/>
  <c r="M241" i="3"/>
  <c r="K242" i="3"/>
  <c r="M242" i="3"/>
  <c r="K243" i="3"/>
  <c r="M243" i="3"/>
  <c r="K244" i="3"/>
  <c r="M244" i="3"/>
  <c r="K245" i="3"/>
  <c r="M245" i="3"/>
  <c r="K246" i="3"/>
  <c r="M246" i="3"/>
  <c r="K247" i="3"/>
  <c r="M247" i="3"/>
  <c r="K248" i="3"/>
  <c r="M248" i="3"/>
  <c r="K249" i="3"/>
  <c r="M249" i="3"/>
  <c r="K250" i="3"/>
  <c r="M250" i="3"/>
  <c r="K251" i="3"/>
  <c r="M251" i="3"/>
  <c r="K252" i="3"/>
  <c r="M252" i="3"/>
  <c r="K253" i="3"/>
  <c r="M253" i="3"/>
  <c r="K254" i="3"/>
  <c r="M254" i="3"/>
  <c r="K255" i="3"/>
  <c r="M255" i="3"/>
  <c r="K256" i="3"/>
  <c r="M256" i="3"/>
  <c r="K257" i="3"/>
  <c r="M257" i="3"/>
  <c r="K258" i="3"/>
  <c r="M258" i="3"/>
  <c r="K259" i="3"/>
  <c r="M259" i="3"/>
  <c r="K260" i="3"/>
  <c r="M260" i="3"/>
  <c r="K261" i="3"/>
  <c r="M261" i="3"/>
  <c r="K262" i="3"/>
  <c r="M262" i="3"/>
  <c r="K263" i="3"/>
  <c r="M263" i="3"/>
  <c r="K264" i="3"/>
  <c r="M264" i="3"/>
  <c r="K265" i="3"/>
  <c r="M265" i="3"/>
  <c r="K266" i="3"/>
  <c r="M266" i="3"/>
  <c r="K267" i="3"/>
  <c r="M267" i="3"/>
  <c r="K268" i="3"/>
  <c r="M268" i="3"/>
  <c r="K269" i="3"/>
  <c r="M269" i="3"/>
  <c r="K270" i="3"/>
  <c r="M270" i="3"/>
  <c r="K271" i="3"/>
  <c r="M271" i="3"/>
  <c r="K272" i="3"/>
  <c r="M272" i="3"/>
  <c r="K273" i="3"/>
  <c r="M273" i="3"/>
  <c r="K274" i="3"/>
  <c r="M274" i="3"/>
  <c r="K275" i="3"/>
  <c r="M275" i="3"/>
  <c r="K276" i="3"/>
  <c r="M276" i="3"/>
  <c r="K277" i="3"/>
  <c r="M277" i="3"/>
  <c r="K278" i="3"/>
  <c r="M278" i="3"/>
  <c r="K279" i="3"/>
  <c r="M279" i="3"/>
  <c r="K280" i="3"/>
  <c r="M280" i="3"/>
  <c r="K281" i="3"/>
  <c r="M281" i="3"/>
  <c r="K282" i="3"/>
  <c r="M282" i="3"/>
  <c r="K283" i="3"/>
  <c r="M283" i="3"/>
  <c r="K284" i="3"/>
  <c r="M284" i="3"/>
  <c r="K285" i="3"/>
  <c r="M285" i="3"/>
  <c r="K286" i="3"/>
  <c r="M286" i="3"/>
  <c r="K287" i="3"/>
  <c r="M287" i="3"/>
  <c r="K288" i="3"/>
  <c r="M288" i="3"/>
  <c r="K289" i="3"/>
  <c r="M289" i="3"/>
  <c r="K290" i="3"/>
  <c r="M290" i="3"/>
  <c r="K291" i="3"/>
  <c r="M291" i="3"/>
  <c r="K292" i="3"/>
  <c r="M292" i="3"/>
  <c r="K293" i="3"/>
  <c r="M293" i="3"/>
  <c r="K294" i="3"/>
  <c r="M294" i="3"/>
  <c r="K295" i="3"/>
  <c r="M295" i="3"/>
  <c r="K296" i="3"/>
  <c r="M296" i="3"/>
  <c r="K297" i="3"/>
  <c r="M297" i="3"/>
  <c r="K298" i="3"/>
  <c r="M298" i="3"/>
  <c r="K299" i="3"/>
  <c r="M299" i="3"/>
  <c r="K300" i="3"/>
  <c r="M300" i="3"/>
  <c r="K301" i="3"/>
  <c r="M301" i="3"/>
  <c r="K302" i="3"/>
  <c r="M302" i="3"/>
  <c r="K303" i="3"/>
  <c r="M303" i="3"/>
  <c r="K304" i="3"/>
  <c r="M304" i="3"/>
  <c r="K305" i="3"/>
  <c r="M305" i="3"/>
  <c r="K306" i="3"/>
  <c r="M306" i="3"/>
  <c r="K307" i="3"/>
  <c r="M307" i="3"/>
  <c r="K308" i="3"/>
  <c r="M308" i="3"/>
  <c r="K309" i="3"/>
  <c r="M309" i="3"/>
  <c r="K310" i="3"/>
  <c r="M310" i="3"/>
  <c r="K311" i="3"/>
  <c r="M311" i="3"/>
  <c r="K312" i="3"/>
  <c r="M312" i="3"/>
  <c r="K313" i="3"/>
  <c r="M313" i="3"/>
  <c r="K314" i="3"/>
  <c r="M314" i="3"/>
  <c r="K315" i="3"/>
  <c r="M315" i="3"/>
  <c r="K316" i="3"/>
  <c r="M316" i="3"/>
  <c r="K317" i="3"/>
  <c r="M317" i="3"/>
  <c r="K318" i="3"/>
  <c r="M318" i="3"/>
  <c r="K319" i="3"/>
  <c r="M319" i="3"/>
  <c r="K320" i="3"/>
  <c r="M320" i="3"/>
  <c r="K321" i="3"/>
  <c r="M321" i="3"/>
  <c r="K322" i="3"/>
  <c r="M322" i="3"/>
  <c r="K323" i="3"/>
  <c r="M323" i="3"/>
  <c r="K324" i="3"/>
  <c r="M324" i="3"/>
  <c r="K325" i="3"/>
  <c r="M325" i="3"/>
  <c r="K326" i="3"/>
  <c r="M326" i="3"/>
  <c r="K327" i="3"/>
  <c r="M327" i="3"/>
  <c r="K328" i="3"/>
  <c r="M328" i="3"/>
  <c r="K329" i="3"/>
  <c r="M329" i="3"/>
  <c r="K330" i="3"/>
  <c r="M330" i="3"/>
  <c r="K331" i="3"/>
  <c r="M331" i="3"/>
  <c r="K332" i="3"/>
  <c r="M332" i="3"/>
  <c r="K333" i="3"/>
  <c r="M333" i="3"/>
  <c r="K334" i="3"/>
  <c r="M334" i="3"/>
  <c r="K335" i="3"/>
  <c r="M335" i="3"/>
  <c r="K336" i="3"/>
  <c r="M336" i="3"/>
  <c r="K337" i="3"/>
  <c r="M337" i="3"/>
  <c r="K338" i="3"/>
  <c r="M338" i="3"/>
  <c r="K339" i="3"/>
  <c r="M339" i="3"/>
  <c r="K340" i="3"/>
  <c r="M340" i="3"/>
  <c r="K341" i="3"/>
  <c r="M341" i="3"/>
  <c r="K342" i="3"/>
  <c r="M342" i="3"/>
  <c r="K343" i="3"/>
  <c r="M343" i="3"/>
  <c r="K344" i="3"/>
  <c r="M344" i="3"/>
  <c r="K345" i="3"/>
  <c r="M345" i="3"/>
  <c r="K346" i="3"/>
  <c r="M346" i="3"/>
  <c r="K347" i="3"/>
  <c r="M347" i="3"/>
  <c r="K348" i="3"/>
  <c r="M348" i="3"/>
  <c r="K349" i="3"/>
  <c r="M349" i="3"/>
  <c r="K350" i="3"/>
  <c r="M350" i="3"/>
  <c r="K351" i="3"/>
  <c r="M351" i="3"/>
  <c r="K352" i="3"/>
  <c r="M352" i="3"/>
  <c r="K353" i="3"/>
  <c r="M353" i="3"/>
  <c r="K354" i="3"/>
  <c r="M354" i="3"/>
  <c r="K355" i="3"/>
  <c r="M355" i="3"/>
  <c r="K356" i="3"/>
  <c r="M356" i="3"/>
  <c r="K357" i="3"/>
  <c r="M357" i="3"/>
  <c r="K358" i="3"/>
  <c r="M358" i="3"/>
  <c r="K359" i="3"/>
  <c r="M359" i="3"/>
  <c r="K360" i="3"/>
  <c r="M360" i="3"/>
  <c r="K361" i="3"/>
  <c r="M361" i="3"/>
  <c r="K362" i="3"/>
  <c r="M362" i="3"/>
  <c r="K363" i="3"/>
  <c r="M363" i="3"/>
  <c r="K364" i="3"/>
  <c r="M364" i="3"/>
  <c r="K365" i="3"/>
  <c r="M365" i="3"/>
  <c r="K366" i="3"/>
  <c r="M366" i="3"/>
  <c r="K367" i="3"/>
  <c r="M367" i="3"/>
  <c r="K368" i="3"/>
  <c r="M368" i="3"/>
  <c r="K369" i="3"/>
  <c r="M369" i="3"/>
  <c r="K370" i="3"/>
  <c r="M370" i="3"/>
  <c r="K371" i="3"/>
  <c r="M371" i="3"/>
  <c r="K372" i="3"/>
  <c r="M372" i="3"/>
  <c r="K373" i="3"/>
  <c r="M373" i="3"/>
  <c r="K374" i="3"/>
  <c r="M374" i="3"/>
  <c r="K375" i="3"/>
  <c r="M375" i="3"/>
  <c r="K376" i="3"/>
  <c r="M376" i="3"/>
  <c r="K377" i="3"/>
  <c r="M377" i="3"/>
  <c r="K378" i="3"/>
  <c r="M378" i="3"/>
  <c r="K379" i="3"/>
  <c r="M379" i="3"/>
  <c r="K380" i="3"/>
  <c r="M380" i="3"/>
  <c r="K381" i="3"/>
  <c r="M381" i="3"/>
  <c r="K382" i="3"/>
  <c r="M382" i="3"/>
  <c r="K383" i="3"/>
  <c r="M383" i="3"/>
  <c r="K384" i="3"/>
  <c r="M384" i="3"/>
  <c r="K385" i="3"/>
  <c r="M385" i="3"/>
  <c r="K386" i="3"/>
  <c r="M386" i="3"/>
  <c r="K387" i="3"/>
  <c r="M387" i="3"/>
  <c r="K388" i="3"/>
  <c r="M388" i="3"/>
  <c r="K389" i="3"/>
  <c r="M389" i="3"/>
  <c r="K390" i="3"/>
  <c r="M390" i="3"/>
  <c r="K391" i="3"/>
  <c r="M391" i="3"/>
  <c r="K392" i="3"/>
  <c r="M392" i="3"/>
  <c r="K393" i="3"/>
  <c r="M393" i="3"/>
  <c r="K394" i="3"/>
  <c r="M394" i="3"/>
  <c r="M26" i="3"/>
  <c r="K26" i="3"/>
  <c r="G27" i="3"/>
  <c r="G28" i="3"/>
  <c r="G31" i="3"/>
  <c r="G32" i="3"/>
  <c r="G33" i="3"/>
  <c r="G34" i="3"/>
  <c r="G43" i="3"/>
  <c r="G74" i="3"/>
  <c r="G83" i="3"/>
  <c r="G111" i="3"/>
  <c r="G112" i="3"/>
  <c r="G113" i="3"/>
  <c r="G114" i="3"/>
  <c r="G123" i="3"/>
  <c r="G161" i="3"/>
  <c r="G168" i="3"/>
  <c r="G169" i="3"/>
  <c r="G179" i="3"/>
  <c r="G198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26" i="3"/>
  <c r="N89" i="4"/>
  <c r="C79" i="4"/>
  <c r="N17" i="4"/>
  <c r="C16" i="4"/>
  <c r="B116" i="4"/>
  <c r="B113" i="4"/>
  <c r="B110" i="4"/>
  <c r="M116" i="4"/>
  <c r="M113" i="4"/>
  <c r="M110" i="4"/>
  <c r="M52" i="4"/>
  <c r="M49" i="4"/>
  <c r="B52" i="4"/>
  <c r="B49" i="4"/>
  <c r="F35" i="1"/>
  <c r="F16" i="1"/>
  <c r="G69" i="7" l="1"/>
  <c r="G72" i="7"/>
  <c r="N69" i="7"/>
  <c r="N72" i="7"/>
  <c r="N75" i="7"/>
  <c r="C52" i="1"/>
  <c r="U49" i="8"/>
  <c r="U73" i="8" s="1"/>
  <c r="J22" i="8"/>
  <c r="J21" i="8"/>
  <c r="J20" i="8"/>
  <c r="U51" i="8"/>
  <c r="U21" i="8"/>
  <c r="U20" i="8"/>
  <c r="U62" i="8"/>
  <c r="U59" i="8"/>
  <c r="U75" i="8" s="1"/>
  <c r="U60" i="8"/>
  <c r="U63" i="8"/>
  <c r="U47" i="8"/>
  <c r="U72" i="8" s="1"/>
  <c r="U64" i="8"/>
  <c r="U50" i="8"/>
  <c r="U74" i="8" s="1"/>
  <c r="U76" i="8"/>
  <c r="H76" i="8"/>
  <c r="T40" i="8"/>
  <c r="I40" i="8"/>
  <c r="U17" i="8"/>
  <c r="U16" i="8"/>
  <c r="U30" i="8"/>
  <c r="U15" i="8"/>
  <c r="U29" i="8"/>
  <c r="U24" i="8"/>
  <c r="U14" i="8"/>
  <c r="U38" i="8" s="1"/>
  <c r="U28" i="8"/>
  <c r="U23" i="8"/>
  <c r="U39" i="8" s="1"/>
  <c r="U13" i="8"/>
  <c r="U37" i="8" s="1"/>
  <c r="U27" i="8"/>
  <c r="U22" i="8"/>
  <c r="U12" i="8"/>
  <c r="U26" i="8"/>
  <c r="U19" i="8"/>
  <c r="U11" i="8"/>
  <c r="U36" i="8" s="1"/>
  <c r="I65" i="8"/>
  <c r="I66" i="8"/>
  <c r="I63" i="8"/>
  <c r="I64" i="8"/>
  <c r="I59" i="8"/>
  <c r="I75" i="8" s="1"/>
  <c r="I62" i="8"/>
  <c r="I55" i="8"/>
  <c r="I60" i="8"/>
  <c r="I53" i="8"/>
  <c r="I58" i="8"/>
  <c r="I51" i="8"/>
  <c r="I52" i="8"/>
  <c r="I49" i="8"/>
  <c r="I73" i="8" s="1"/>
  <c r="I50" i="8"/>
  <c r="I74" i="8" s="1"/>
  <c r="J45" i="8"/>
  <c r="I47" i="8"/>
  <c r="I72" i="8" s="1"/>
  <c r="I48" i="8"/>
  <c r="J24" i="8"/>
  <c r="J12" i="8"/>
  <c r="J30" i="8"/>
  <c r="J23" i="8"/>
  <c r="J39" i="8" s="1"/>
  <c r="J11" i="8"/>
  <c r="J36" i="8" s="1"/>
  <c r="J29" i="8"/>
  <c r="J17" i="8"/>
  <c r="J28" i="8"/>
  <c r="J19" i="8"/>
  <c r="J16" i="8"/>
  <c r="J27" i="8"/>
  <c r="J15" i="8"/>
  <c r="J26" i="8"/>
  <c r="J14" i="8"/>
  <c r="J38" i="8" s="1"/>
  <c r="J13" i="8"/>
  <c r="J37" i="8" s="1"/>
  <c r="U34" i="8"/>
  <c r="N52" i="4"/>
  <c r="H41" i="6"/>
  <c r="H42" i="6"/>
  <c r="H43" i="6"/>
  <c r="I5" i="6"/>
  <c r="H9" i="6"/>
  <c r="H13" i="6"/>
  <c r="H17" i="6"/>
  <c r="H21" i="6"/>
  <c r="H25" i="6"/>
  <c r="H29" i="6"/>
  <c r="H33" i="6"/>
  <c r="H8" i="6"/>
  <c r="H12" i="6"/>
  <c r="H16" i="6"/>
  <c r="H20" i="6"/>
  <c r="H24" i="6"/>
  <c r="H28" i="6"/>
  <c r="H32" i="6"/>
  <c r="H11" i="6"/>
  <c r="H15" i="6"/>
  <c r="H19" i="6"/>
  <c r="H23" i="6"/>
  <c r="H27" i="6"/>
  <c r="H31" i="6"/>
  <c r="H7" i="6"/>
  <c r="H10" i="6"/>
  <c r="H14" i="6"/>
  <c r="H18" i="6"/>
  <c r="H22" i="6"/>
  <c r="H26" i="6"/>
  <c r="H30" i="6"/>
  <c r="N49" i="4"/>
  <c r="N110" i="4"/>
  <c r="N113" i="4"/>
  <c r="N116" i="4"/>
  <c r="C52" i="4"/>
  <c r="N46" i="4"/>
  <c r="C116" i="4"/>
  <c r="AC5" i="6"/>
  <c r="AB11" i="6"/>
  <c r="AB15" i="6"/>
  <c r="AB19" i="6"/>
  <c r="AB23" i="6"/>
  <c r="AB27" i="6"/>
  <c r="AB31" i="6"/>
  <c r="AB7" i="6"/>
  <c r="AB10" i="6"/>
  <c r="AB14" i="6"/>
  <c r="AB18" i="6"/>
  <c r="AB22" i="6"/>
  <c r="AB26" i="6"/>
  <c r="AB30" i="6"/>
  <c r="AB9" i="6"/>
  <c r="AB13" i="6"/>
  <c r="AB17" i="6"/>
  <c r="AB21" i="6"/>
  <c r="AB25" i="6"/>
  <c r="AB29" i="6"/>
  <c r="AB33" i="6"/>
  <c r="AB8" i="6"/>
  <c r="AB12" i="6"/>
  <c r="AB16" i="6"/>
  <c r="AB20" i="6"/>
  <c r="AB24" i="6"/>
  <c r="AB28" i="6"/>
  <c r="AB32" i="6"/>
  <c r="AC39" i="6"/>
  <c r="AB41" i="6"/>
  <c r="AB42" i="6"/>
  <c r="M75" i="7"/>
  <c r="M72" i="7"/>
  <c r="M69" i="7"/>
  <c r="F75" i="7"/>
  <c r="F69" i="7"/>
  <c r="F72" i="7"/>
  <c r="I39" i="6"/>
  <c r="C46" i="4"/>
  <c r="N25" i="4"/>
  <c r="N24" i="4"/>
  <c r="N13" i="4"/>
  <c r="W43" i="6"/>
  <c r="N81" i="4"/>
  <c r="N80" i="4"/>
  <c r="N88" i="4"/>
  <c r="N93" i="4"/>
  <c r="N94" i="4"/>
  <c r="N76" i="4"/>
  <c r="N95" i="4"/>
  <c r="N96" i="4"/>
  <c r="C49" i="4"/>
  <c r="N82" i="4"/>
  <c r="N97" i="4"/>
  <c r="N77" i="4"/>
  <c r="N12" i="4"/>
  <c r="N33" i="4"/>
  <c r="N85" i="4"/>
  <c r="N30" i="4"/>
  <c r="N26" i="4"/>
  <c r="N15" i="4"/>
  <c r="N79" i="4"/>
  <c r="N90" i="4"/>
  <c r="N31" i="4"/>
  <c r="N16" i="4"/>
  <c r="C26" i="4"/>
  <c r="N14" i="4"/>
  <c r="N78" i="4"/>
  <c r="N11" i="4"/>
  <c r="N32" i="4"/>
  <c r="C33" i="4"/>
  <c r="C24" i="4"/>
  <c r="C15" i="4"/>
  <c r="C31" i="4"/>
  <c r="C17" i="4"/>
  <c r="C113" i="4"/>
  <c r="C110" i="4"/>
  <c r="C94" i="4"/>
  <c r="C97" i="4"/>
  <c r="C90" i="4"/>
  <c r="C81" i="4"/>
  <c r="C96" i="4"/>
  <c r="C80" i="4"/>
  <c r="C89" i="4"/>
  <c r="C82" i="4"/>
  <c r="C95" i="4"/>
  <c r="C30" i="4"/>
  <c r="C14" i="4"/>
  <c r="C13" i="4"/>
  <c r="C12" i="4"/>
  <c r="C32" i="4"/>
  <c r="C25" i="4"/>
  <c r="I76" i="8" l="1"/>
  <c r="U40" i="8"/>
  <c r="J40" i="8"/>
  <c r="J63" i="8"/>
  <c r="J51" i="8"/>
  <c r="J62" i="8"/>
  <c r="J50" i="8"/>
  <c r="J74" i="8" s="1"/>
  <c r="J60" i="8"/>
  <c r="J49" i="8"/>
  <c r="J73" i="8" s="1"/>
  <c r="J58" i="8"/>
  <c r="J52" i="8"/>
  <c r="J59" i="8"/>
  <c r="J75" i="8" s="1"/>
  <c r="J48" i="8"/>
  <c r="J47" i="8"/>
  <c r="J72" i="8" s="1"/>
  <c r="J64" i="8"/>
  <c r="J66" i="8"/>
  <c r="J55" i="8"/>
  <c r="J65" i="8"/>
  <c r="J53" i="8"/>
  <c r="AC11" i="6"/>
  <c r="AC15" i="6"/>
  <c r="AC19" i="6"/>
  <c r="AC23" i="6"/>
  <c r="AC27" i="6"/>
  <c r="AC31" i="6"/>
  <c r="AC10" i="6"/>
  <c r="AC14" i="6"/>
  <c r="AC18" i="6"/>
  <c r="AC22" i="6"/>
  <c r="AC26" i="6"/>
  <c r="AC30" i="6"/>
  <c r="AC9" i="6"/>
  <c r="AC13" i="6"/>
  <c r="AC17" i="6"/>
  <c r="AC21" i="6"/>
  <c r="AC25" i="6"/>
  <c r="AC29" i="6"/>
  <c r="AC33" i="6"/>
  <c r="AC8" i="6"/>
  <c r="AC12" i="6"/>
  <c r="AC16" i="6"/>
  <c r="AC20" i="6"/>
  <c r="AC24" i="6"/>
  <c r="AC28" i="6"/>
  <c r="AC32" i="6"/>
  <c r="AC7" i="6"/>
  <c r="I41" i="6"/>
  <c r="I42" i="6"/>
  <c r="I43" i="6"/>
  <c r="I9" i="6"/>
  <c r="I13" i="6"/>
  <c r="I17" i="6"/>
  <c r="I21" i="6"/>
  <c r="I25" i="6"/>
  <c r="I29" i="6"/>
  <c r="I33" i="6"/>
  <c r="I8" i="6"/>
  <c r="I12" i="6"/>
  <c r="I16" i="6"/>
  <c r="I20" i="6"/>
  <c r="I24" i="6"/>
  <c r="I28" i="6"/>
  <c r="I32" i="6"/>
  <c r="I11" i="6"/>
  <c r="I15" i="6"/>
  <c r="I19" i="6"/>
  <c r="I23" i="6"/>
  <c r="I27" i="6"/>
  <c r="I31" i="6"/>
  <c r="I10" i="6"/>
  <c r="I14" i="6"/>
  <c r="I18" i="6"/>
  <c r="I22" i="6"/>
  <c r="I26" i="6"/>
  <c r="I30" i="6"/>
  <c r="I7" i="6"/>
  <c r="AC41" i="6"/>
  <c r="AC42" i="6"/>
  <c r="C34" i="6"/>
  <c r="C44" i="6"/>
  <c r="W34" i="6"/>
  <c r="I139" i="2"/>
  <c r="I120" i="2"/>
  <c r="I101" i="2"/>
  <c r="I82" i="2"/>
  <c r="I63" i="2"/>
  <c r="I44" i="2"/>
  <c r="F29" i="1"/>
  <c r="J56" i="1"/>
  <c r="F30" i="1"/>
  <c r="C57" i="1" s="1"/>
  <c r="J57" i="1"/>
  <c r="F31" i="1"/>
  <c r="C56" i="1" s="1"/>
  <c r="F17" i="1"/>
  <c r="M17" i="1"/>
  <c r="J53" i="1" s="1"/>
  <c r="F18" i="1"/>
  <c r="M18" i="1"/>
  <c r="F19" i="1"/>
  <c r="M19" i="1"/>
  <c r="F20" i="1"/>
  <c r="M20" i="1"/>
  <c r="F21" i="1"/>
  <c r="M21" i="1"/>
  <c r="F22" i="1"/>
  <c r="M22" i="1"/>
  <c r="F36" i="1"/>
  <c r="C58" i="1" s="1"/>
  <c r="M36" i="1"/>
  <c r="F37" i="1"/>
  <c r="M37" i="1"/>
  <c r="F38" i="1"/>
  <c r="M38" i="1"/>
  <c r="F39" i="1"/>
  <c r="M39" i="1"/>
  <c r="F23" i="1" l="1"/>
  <c r="C53" i="1"/>
  <c r="C54" i="1"/>
  <c r="C59" i="1"/>
  <c r="J76" i="8"/>
  <c r="F40" i="1"/>
  <c r="J59" i="1"/>
  <c r="J54" i="1"/>
  <c r="X43" i="6"/>
  <c r="D34" i="6"/>
  <c r="D44" i="6"/>
  <c r="X34" i="6"/>
  <c r="N98" i="4"/>
  <c r="N108" i="4" s="1"/>
  <c r="N91" i="4"/>
  <c r="N107" i="4" s="1"/>
  <c r="M35" i="1"/>
  <c r="J58" i="1" s="1"/>
  <c r="J55" i="1"/>
  <c r="M16" i="1"/>
  <c r="F26" i="1"/>
  <c r="M14" i="1"/>
  <c r="C93" i="4"/>
  <c r="C98" i="4" s="1"/>
  <c r="C108" i="4" s="1"/>
  <c r="C85" i="4"/>
  <c r="C91" i="4" s="1"/>
  <c r="C107" i="4" s="1"/>
  <c r="C77" i="4"/>
  <c r="C78" i="4"/>
  <c r="C76" i="4"/>
  <c r="N29" i="4"/>
  <c r="N34" i="4" s="1"/>
  <c r="N44" i="4" s="1"/>
  <c r="N21" i="4"/>
  <c r="N27" i="4" s="1"/>
  <c r="N43" i="4" s="1"/>
  <c r="N19" i="4"/>
  <c r="N42" i="4" s="1"/>
  <c r="C29" i="4"/>
  <c r="C34" i="4" s="1"/>
  <c r="C44" i="4" s="1"/>
  <c r="C21" i="4"/>
  <c r="C27" i="4" s="1"/>
  <c r="C43" i="4" s="1"/>
  <c r="J52" i="1" l="1"/>
  <c r="M23" i="1"/>
  <c r="F32" i="1"/>
  <c r="C55" i="1"/>
  <c r="E34" i="6"/>
  <c r="Y43" i="6"/>
  <c r="F34" i="6"/>
  <c r="E44" i="6"/>
  <c r="Y34" i="6"/>
  <c r="M32" i="1"/>
  <c r="M40" i="1"/>
  <c r="N83" i="4"/>
  <c r="C83" i="4"/>
  <c r="N35" i="4"/>
  <c r="N41" i="4" s="1"/>
  <c r="O103" i="4"/>
  <c r="O74" i="4"/>
  <c r="O39" i="4"/>
  <c r="O9" i="4"/>
  <c r="D103" i="4"/>
  <c r="D116" i="4" s="1"/>
  <c r="D74" i="4"/>
  <c r="D39" i="4"/>
  <c r="D52" i="4" s="1"/>
  <c r="D9" i="4"/>
  <c r="O22" i="4" l="1"/>
  <c r="O23" i="4"/>
  <c r="D22" i="4"/>
  <c r="D23" i="4"/>
  <c r="D88" i="4"/>
  <c r="D87" i="4"/>
  <c r="D86" i="4"/>
  <c r="O87" i="4"/>
  <c r="O86" i="4"/>
  <c r="C99" i="4"/>
  <c r="C105" i="4" s="1"/>
  <c r="C106" i="4"/>
  <c r="N99" i="4"/>
  <c r="N105" i="4" s="1"/>
  <c r="N106" i="4"/>
  <c r="O110" i="4"/>
  <c r="O113" i="4"/>
  <c r="O116" i="4"/>
  <c r="P39" i="4"/>
  <c r="O46" i="4"/>
  <c r="O49" i="4"/>
  <c r="O52" i="4"/>
  <c r="AA43" i="6"/>
  <c r="Z43" i="6"/>
  <c r="Z34" i="6"/>
  <c r="F44" i="6"/>
  <c r="G34" i="6"/>
  <c r="AB43" i="6"/>
  <c r="O94" i="4"/>
  <c r="O95" i="4"/>
  <c r="O96" i="4"/>
  <c r="O78" i="4"/>
  <c r="O85" i="4"/>
  <c r="O81" i="4"/>
  <c r="O97" i="4"/>
  <c r="O88" i="4"/>
  <c r="O77" i="4"/>
  <c r="O89" i="4"/>
  <c r="O90" i="4"/>
  <c r="O76" i="4"/>
  <c r="O80" i="4"/>
  <c r="O93" i="4"/>
  <c r="O79" i="4"/>
  <c r="O82" i="4"/>
  <c r="G44" i="6"/>
  <c r="D110" i="4"/>
  <c r="D113" i="4"/>
  <c r="D79" i="4"/>
  <c r="D95" i="4"/>
  <c r="D80" i="4"/>
  <c r="D89" i="4"/>
  <c r="D96" i="4"/>
  <c r="D81" i="4"/>
  <c r="D90" i="4"/>
  <c r="D97" i="4"/>
  <c r="D82" i="4"/>
  <c r="D94" i="4"/>
  <c r="M43" i="1"/>
  <c r="D13" i="4"/>
  <c r="D17" i="4"/>
  <c r="D26" i="4"/>
  <c r="D33" i="4"/>
  <c r="D30" i="4"/>
  <c r="D14" i="4"/>
  <c r="D24" i="4"/>
  <c r="D31" i="4"/>
  <c r="D15" i="4"/>
  <c r="D12" i="4"/>
  <c r="D16" i="4"/>
  <c r="D25" i="4"/>
  <c r="D32" i="4"/>
  <c r="O24" i="4"/>
  <c r="O12" i="4"/>
  <c r="O16" i="4"/>
  <c r="O25" i="4"/>
  <c r="O32" i="4"/>
  <c r="O13" i="4"/>
  <c r="O17" i="4"/>
  <c r="O26" i="4"/>
  <c r="O33" i="4"/>
  <c r="O15" i="4"/>
  <c r="O31" i="4"/>
  <c r="O14" i="4"/>
  <c r="O30" i="4"/>
  <c r="D49" i="4"/>
  <c r="D46" i="4"/>
  <c r="P74" i="4"/>
  <c r="E9" i="4"/>
  <c r="D29" i="4"/>
  <c r="D21" i="4"/>
  <c r="E74" i="4"/>
  <c r="D85" i="4"/>
  <c r="D77" i="4"/>
  <c r="D93" i="4"/>
  <c r="D76" i="4"/>
  <c r="D78" i="4"/>
  <c r="O21" i="4"/>
  <c r="O29" i="4"/>
  <c r="O11" i="4"/>
  <c r="P9" i="4"/>
  <c r="E103" i="4"/>
  <c r="E116" i="4" s="1"/>
  <c r="P103" i="4"/>
  <c r="E39" i="4"/>
  <c r="E52" i="4" s="1"/>
  <c r="F9" i="4" l="1"/>
  <c r="E23" i="4"/>
  <c r="E22" i="4"/>
  <c r="P23" i="4"/>
  <c r="P22" i="4"/>
  <c r="E88" i="4"/>
  <c r="E86" i="4"/>
  <c r="E87" i="4"/>
  <c r="P87" i="4"/>
  <c r="P86" i="4"/>
  <c r="Q39" i="4"/>
  <c r="P49" i="4"/>
  <c r="P46" i="4"/>
  <c r="P52" i="4"/>
  <c r="P110" i="4"/>
  <c r="P113" i="4"/>
  <c r="P116" i="4"/>
  <c r="AC43" i="6"/>
  <c r="AA34" i="6"/>
  <c r="H34" i="6"/>
  <c r="I34" i="6"/>
  <c r="F74" i="4"/>
  <c r="E80" i="4"/>
  <c r="Q74" i="4"/>
  <c r="P95" i="4"/>
  <c r="P79" i="4"/>
  <c r="P96" i="4"/>
  <c r="P85" i="4"/>
  <c r="P82" i="4"/>
  <c r="P97" i="4"/>
  <c r="P88" i="4"/>
  <c r="P78" i="4"/>
  <c r="P89" i="4"/>
  <c r="P81" i="4"/>
  <c r="P90" i="4"/>
  <c r="P80" i="4"/>
  <c r="P77" i="4"/>
  <c r="P93" i="4"/>
  <c r="P94" i="4"/>
  <c r="P76" i="4"/>
  <c r="H44" i="6"/>
  <c r="AB34" i="6"/>
  <c r="D98" i="4"/>
  <c r="D108" i="4" s="1"/>
  <c r="O98" i="4"/>
  <c r="O108" i="4" s="1"/>
  <c r="E110" i="4"/>
  <c r="E113" i="4"/>
  <c r="E79" i="4"/>
  <c r="E81" i="4"/>
  <c r="E90" i="4"/>
  <c r="E97" i="4"/>
  <c r="E95" i="4"/>
  <c r="E96" i="4"/>
  <c r="E82" i="4"/>
  <c r="E94" i="4"/>
  <c r="E89" i="4"/>
  <c r="O83" i="4"/>
  <c r="O106" i="4" s="1"/>
  <c r="D83" i="4"/>
  <c r="D106" i="4" s="1"/>
  <c r="E13" i="4"/>
  <c r="E17" i="4"/>
  <c r="E26" i="4"/>
  <c r="E33" i="4"/>
  <c r="E16" i="4"/>
  <c r="E32" i="4"/>
  <c r="E14" i="4"/>
  <c r="E30" i="4"/>
  <c r="E31" i="4"/>
  <c r="E12" i="4"/>
  <c r="E25" i="4"/>
  <c r="E15" i="4"/>
  <c r="E24" i="4"/>
  <c r="O19" i="4"/>
  <c r="O42" i="4" s="1"/>
  <c r="E49" i="4"/>
  <c r="E46" i="4"/>
  <c r="O34" i="4"/>
  <c r="O44" i="4" s="1"/>
  <c r="D34" i="4"/>
  <c r="D44" i="4" s="1"/>
  <c r="F12" i="4"/>
  <c r="F16" i="4"/>
  <c r="F25" i="4"/>
  <c r="F32" i="4"/>
  <c r="F33" i="4"/>
  <c r="F13" i="4"/>
  <c r="F17" i="4"/>
  <c r="F26" i="4"/>
  <c r="F30" i="4"/>
  <c r="F14" i="4"/>
  <c r="F24" i="4"/>
  <c r="F31" i="4"/>
  <c r="P15" i="4"/>
  <c r="P24" i="4"/>
  <c r="P31" i="4"/>
  <c r="P32" i="4"/>
  <c r="P12" i="4"/>
  <c r="P16" i="4"/>
  <c r="P25" i="4"/>
  <c r="P26" i="4"/>
  <c r="P33" i="4"/>
  <c r="P13" i="4"/>
  <c r="P17" i="4"/>
  <c r="P14" i="4"/>
  <c r="P30" i="4"/>
  <c r="P21" i="4"/>
  <c r="P29" i="4"/>
  <c r="P11" i="4"/>
  <c r="E11" i="4"/>
  <c r="E21" i="4"/>
  <c r="E29" i="4"/>
  <c r="F11" i="4"/>
  <c r="F21" i="4"/>
  <c r="F29" i="4"/>
  <c r="E85" i="4"/>
  <c r="E78" i="4"/>
  <c r="E93" i="4"/>
  <c r="E77" i="4"/>
  <c r="E76" i="4"/>
  <c r="F103" i="4"/>
  <c r="F116" i="4" s="1"/>
  <c r="Q103" i="4"/>
  <c r="Q9" i="4"/>
  <c r="G9" i="4"/>
  <c r="F39" i="4"/>
  <c r="F52" i="4" s="1"/>
  <c r="D91" i="4"/>
  <c r="D107" i="4" s="1"/>
  <c r="D27" i="4"/>
  <c r="D43" i="4" s="1"/>
  <c r="E19" i="4" l="1"/>
  <c r="F95" i="4"/>
  <c r="F87" i="4"/>
  <c r="F86" i="4"/>
  <c r="F88" i="4"/>
  <c r="G22" i="4"/>
  <c r="G12" i="4"/>
  <c r="G23" i="4"/>
  <c r="Q32" i="4"/>
  <c r="Q22" i="4"/>
  <c r="Q23" i="4"/>
  <c r="F15" i="4"/>
  <c r="F19" i="4" s="1"/>
  <c r="F23" i="4"/>
  <c r="F22" i="4"/>
  <c r="R74" i="4"/>
  <c r="Q86" i="4"/>
  <c r="Q87" i="4"/>
  <c r="G74" i="4"/>
  <c r="F79" i="4"/>
  <c r="F94" i="4"/>
  <c r="F85" i="4"/>
  <c r="F76" i="4"/>
  <c r="F77" i="4"/>
  <c r="F78" i="4"/>
  <c r="F93" i="4"/>
  <c r="Q110" i="4"/>
  <c r="Q113" i="4"/>
  <c r="Q116" i="4"/>
  <c r="R39" i="4"/>
  <c r="Q49" i="4"/>
  <c r="Q46" i="4"/>
  <c r="Q52" i="4"/>
  <c r="F82" i="4"/>
  <c r="F97" i="4"/>
  <c r="F90" i="4"/>
  <c r="F81" i="4"/>
  <c r="F96" i="4"/>
  <c r="F89" i="4"/>
  <c r="F80" i="4"/>
  <c r="Q96" i="4"/>
  <c r="Q97" i="4"/>
  <c r="Q88" i="4"/>
  <c r="Q79" i="4"/>
  <c r="Q89" i="4"/>
  <c r="Q82" i="4"/>
  <c r="Q90" i="4"/>
  <c r="Q78" i="4"/>
  <c r="Q93" i="4"/>
  <c r="Q81" i="4"/>
  <c r="Q94" i="4"/>
  <c r="Q77" i="4"/>
  <c r="Q95" i="4"/>
  <c r="Q80" i="4"/>
  <c r="Q76" i="4"/>
  <c r="Q85" i="4"/>
  <c r="R97" i="4"/>
  <c r="R88" i="4"/>
  <c r="R89" i="4"/>
  <c r="R90" i="4"/>
  <c r="R79" i="4"/>
  <c r="R93" i="4"/>
  <c r="R82" i="4"/>
  <c r="R94" i="4"/>
  <c r="R78" i="4"/>
  <c r="R95" i="4"/>
  <c r="R81" i="4"/>
  <c r="R85" i="4"/>
  <c r="R80" i="4"/>
  <c r="R76" i="4"/>
  <c r="R96" i="4"/>
  <c r="R77" i="4"/>
  <c r="I44" i="6"/>
  <c r="AC34" i="6"/>
  <c r="P98" i="4"/>
  <c r="P108" i="4" s="1"/>
  <c r="E98" i="4"/>
  <c r="E108" i="4" s="1"/>
  <c r="G82" i="4"/>
  <c r="G79" i="4"/>
  <c r="G80" i="4"/>
  <c r="G89" i="4"/>
  <c r="G96" i="4"/>
  <c r="G95" i="4"/>
  <c r="G81" i="4"/>
  <c r="G90" i="4"/>
  <c r="G97" i="4"/>
  <c r="G94" i="4"/>
  <c r="E34" i="4"/>
  <c r="E44" i="4" s="1"/>
  <c r="F110" i="4"/>
  <c r="F113" i="4"/>
  <c r="E27" i="4"/>
  <c r="E43" i="4" s="1"/>
  <c r="P83" i="4"/>
  <c r="P106" i="4" s="1"/>
  <c r="E83" i="4"/>
  <c r="E106" i="4" s="1"/>
  <c r="G16" i="4"/>
  <c r="G25" i="4"/>
  <c r="G32" i="4"/>
  <c r="G15" i="4"/>
  <c r="G24" i="4"/>
  <c r="G31" i="4"/>
  <c r="G13" i="4"/>
  <c r="G17" i="4"/>
  <c r="G26" i="4"/>
  <c r="G33" i="4"/>
  <c r="G30" i="4"/>
  <c r="G14" i="4"/>
  <c r="P34" i="4"/>
  <c r="P44" i="4" s="1"/>
  <c r="F46" i="4"/>
  <c r="F49" i="4"/>
  <c r="F34" i="4"/>
  <c r="F44" i="4" s="1"/>
  <c r="Q15" i="4"/>
  <c r="Q24" i="4"/>
  <c r="Q31" i="4"/>
  <c r="Q12" i="4"/>
  <c r="Q16" i="4"/>
  <c r="Q25" i="4"/>
  <c r="Q26" i="4"/>
  <c r="Q14" i="4"/>
  <c r="Q30" i="4"/>
  <c r="Q33" i="4"/>
  <c r="Q13" i="4"/>
  <c r="Q17" i="4"/>
  <c r="P19" i="4"/>
  <c r="P42" i="4" s="1"/>
  <c r="G21" i="4"/>
  <c r="G29" i="4"/>
  <c r="E91" i="4"/>
  <c r="E107" i="4" s="1"/>
  <c r="G93" i="4"/>
  <c r="G78" i="4"/>
  <c r="G77" i="4"/>
  <c r="G85" i="4"/>
  <c r="G76" i="4"/>
  <c r="P91" i="4"/>
  <c r="P107" i="4" s="1"/>
  <c r="Q29" i="4"/>
  <c r="Q11" i="4"/>
  <c r="Q21" i="4"/>
  <c r="H74" i="4"/>
  <c r="P27" i="4"/>
  <c r="P43" i="4" s="1"/>
  <c r="R9" i="4"/>
  <c r="R103" i="4"/>
  <c r="G103" i="4"/>
  <c r="G116" i="4" s="1"/>
  <c r="S74" i="4"/>
  <c r="H9" i="4"/>
  <c r="G39" i="4"/>
  <c r="G52" i="4" s="1"/>
  <c r="D99" i="4"/>
  <c r="D105" i="4" s="1"/>
  <c r="F27" i="4" l="1"/>
  <c r="F43" i="4" s="1"/>
  <c r="I74" i="4"/>
  <c r="H87" i="4"/>
  <c r="H86" i="4"/>
  <c r="H88" i="4"/>
  <c r="I9" i="4"/>
  <c r="H22" i="4"/>
  <c r="H23" i="4"/>
  <c r="R22" i="4"/>
  <c r="R23" i="4"/>
  <c r="G87" i="4"/>
  <c r="G86" i="4"/>
  <c r="G88" i="4"/>
  <c r="T74" i="4"/>
  <c r="S87" i="4"/>
  <c r="S86" i="4"/>
  <c r="R86" i="4"/>
  <c r="R87" i="4"/>
  <c r="R49" i="4"/>
  <c r="R46" i="4"/>
  <c r="R52" i="4"/>
  <c r="S39" i="4"/>
  <c r="R110" i="4"/>
  <c r="R113" i="4"/>
  <c r="R116" i="4"/>
  <c r="F91" i="4"/>
  <c r="F107" i="4" s="1"/>
  <c r="I97" i="4"/>
  <c r="I81" i="4"/>
  <c r="I89" i="4"/>
  <c r="I78" i="4"/>
  <c r="T95" i="4"/>
  <c r="T90" i="4"/>
  <c r="I94" i="4"/>
  <c r="I95" i="4"/>
  <c r="T97" i="4"/>
  <c r="T85" i="4"/>
  <c r="I76" i="4"/>
  <c r="I96" i="4"/>
  <c r="T79" i="4"/>
  <c r="T88" i="4"/>
  <c r="I85" i="4"/>
  <c r="T89" i="4"/>
  <c r="T76" i="4"/>
  <c r="T77" i="4"/>
  <c r="I80" i="4"/>
  <c r="I82" i="4"/>
  <c r="T96" i="4"/>
  <c r="T81" i="4"/>
  <c r="T94" i="4"/>
  <c r="I90" i="4"/>
  <c r="I93" i="4"/>
  <c r="T78" i="4"/>
  <c r="T82" i="4"/>
  <c r="I79" i="4"/>
  <c r="I77" i="4"/>
  <c r="T80" i="4"/>
  <c r="T93" i="4"/>
  <c r="I25" i="4"/>
  <c r="I32" i="4"/>
  <c r="I30" i="4"/>
  <c r="I33" i="4"/>
  <c r="I31" i="4"/>
  <c r="I15" i="4"/>
  <c r="I12" i="4"/>
  <c r="I16" i="4"/>
  <c r="I11" i="4"/>
  <c r="I17" i="4"/>
  <c r="I21" i="4"/>
  <c r="I29" i="4"/>
  <c r="I24" i="4"/>
  <c r="I13" i="4"/>
  <c r="I14" i="4"/>
  <c r="I26" i="4"/>
  <c r="F83" i="4"/>
  <c r="F106" i="4" s="1"/>
  <c r="F98" i="4"/>
  <c r="F108" i="4" s="1"/>
  <c r="Q98" i="4"/>
  <c r="Q108" i="4" s="1"/>
  <c r="Q83" i="4"/>
  <c r="Q106" i="4" s="1"/>
  <c r="Q91" i="4"/>
  <c r="Q107" i="4" s="1"/>
  <c r="S97" i="4"/>
  <c r="S89" i="4"/>
  <c r="S90" i="4"/>
  <c r="S76" i="4"/>
  <c r="S93" i="4"/>
  <c r="S94" i="4"/>
  <c r="S79" i="4"/>
  <c r="S95" i="4"/>
  <c r="S82" i="4"/>
  <c r="S96" i="4"/>
  <c r="S78" i="4"/>
  <c r="S88" i="4"/>
  <c r="S77" i="4"/>
  <c r="S80" i="4"/>
  <c r="S85" i="4"/>
  <c r="S81" i="4"/>
  <c r="P35" i="4"/>
  <c r="H81" i="4"/>
  <c r="H90" i="4"/>
  <c r="H97" i="4"/>
  <c r="H82" i="4"/>
  <c r="H94" i="4"/>
  <c r="H79" i="4"/>
  <c r="H95" i="4"/>
  <c r="H80" i="4"/>
  <c r="H89" i="4"/>
  <c r="H96" i="4"/>
  <c r="G98" i="4"/>
  <c r="G108" i="4" s="1"/>
  <c r="R98" i="4"/>
  <c r="R108" i="4" s="1"/>
  <c r="G110" i="4"/>
  <c r="G113" i="4"/>
  <c r="E35" i="4"/>
  <c r="R83" i="4"/>
  <c r="R106" i="4" s="1"/>
  <c r="G83" i="4"/>
  <c r="G106" i="4" s="1"/>
  <c r="G34" i="4"/>
  <c r="G44" i="4" s="1"/>
  <c r="E99" i="4"/>
  <c r="Q19" i="4"/>
  <c r="Q42" i="4" s="1"/>
  <c r="R14" i="4"/>
  <c r="R30" i="4"/>
  <c r="R31" i="4"/>
  <c r="R15" i="4"/>
  <c r="R24" i="4"/>
  <c r="R25" i="4"/>
  <c r="R32" i="4"/>
  <c r="R12" i="4"/>
  <c r="R16" i="4"/>
  <c r="R13" i="4"/>
  <c r="R17" i="4"/>
  <c r="R26" i="4"/>
  <c r="R33" i="4"/>
  <c r="G46" i="4"/>
  <c r="G49" i="4"/>
  <c r="Q34" i="4"/>
  <c r="Q44" i="4" s="1"/>
  <c r="H15" i="4"/>
  <c r="H24" i="4"/>
  <c r="H31" i="4"/>
  <c r="H26" i="4"/>
  <c r="H12" i="4"/>
  <c r="H16" i="4"/>
  <c r="H25" i="4"/>
  <c r="H32" i="4"/>
  <c r="H33" i="4"/>
  <c r="H13" i="4"/>
  <c r="H17" i="4"/>
  <c r="H14" i="4"/>
  <c r="H30" i="4"/>
  <c r="R29" i="4"/>
  <c r="R11" i="4"/>
  <c r="R21" i="4"/>
  <c r="H11" i="4"/>
  <c r="H21" i="4"/>
  <c r="H29" i="4"/>
  <c r="H78" i="4"/>
  <c r="H85" i="4"/>
  <c r="H77" i="4"/>
  <c r="H76" i="4"/>
  <c r="H93" i="4"/>
  <c r="P99" i="4"/>
  <c r="P105" i="4" s="1"/>
  <c r="D111" i="4"/>
  <c r="D114" i="4"/>
  <c r="D117" i="4"/>
  <c r="S9" i="4"/>
  <c r="F35" i="4"/>
  <c r="H103" i="4"/>
  <c r="S103" i="4"/>
  <c r="Q27" i="4"/>
  <c r="Q43" i="4" s="1"/>
  <c r="H39" i="4"/>
  <c r="G27" i="4"/>
  <c r="G43" i="4" s="1"/>
  <c r="G91" i="4" l="1"/>
  <c r="G107" i="4" s="1"/>
  <c r="H19" i="4"/>
  <c r="I19" i="4"/>
  <c r="R91" i="4"/>
  <c r="R107" i="4" s="1"/>
  <c r="S23" i="4"/>
  <c r="S22" i="4"/>
  <c r="J9" i="4"/>
  <c r="I22" i="4"/>
  <c r="I23" i="4"/>
  <c r="J74" i="4"/>
  <c r="I87" i="4"/>
  <c r="I88" i="4"/>
  <c r="I86" i="4"/>
  <c r="U74" i="4"/>
  <c r="U79" i="4" s="1"/>
  <c r="T87" i="4"/>
  <c r="T86" i="4"/>
  <c r="E114" i="4"/>
  <c r="E105" i="4"/>
  <c r="P53" i="4"/>
  <c r="P41" i="4"/>
  <c r="E47" i="4"/>
  <c r="I103" i="4"/>
  <c r="I113" i="4" s="1"/>
  <c r="H116" i="4"/>
  <c r="T39" i="4"/>
  <c r="S52" i="4"/>
  <c r="S49" i="4"/>
  <c r="S46" i="4"/>
  <c r="T103" i="4"/>
  <c r="S110" i="4"/>
  <c r="S113" i="4"/>
  <c r="S116" i="4"/>
  <c r="I39" i="4"/>
  <c r="I49" i="4" s="1"/>
  <c r="H52" i="4"/>
  <c r="P47" i="4"/>
  <c r="Q99" i="4"/>
  <c r="F99" i="4"/>
  <c r="T98" i="4"/>
  <c r="T108" i="4" s="1"/>
  <c r="I98" i="4"/>
  <c r="I108" i="4" s="1"/>
  <c r="T83" i="4"/>
  <c r="T106" i="4" s="1"/>
  <c r="I34" i="4"/>
  <c r="I44" i="4" s="1"/>
  <c r="P50" i="4"/>
  <c r="I110" i="4"/>
  <c r="S17" i="4"/>
  <c r="T9" i="4"/>
  <c r="I83" i="4"/>
  <c r="I106" i="4" s="1"/>
  <c r="E50" i="4"/>
  <c r="E53" i="4"/>
  <c r="U90" i="4"/>
  <c r="U77" i="4"/>
  <c r="U93" i="4"/>
  <c r="U80" i="4"/>
  <c r="U94" i="4"/>
  <c r="U76" i="4"/>
  <c r="U95" i="4"/>
  <c r="U96" i="4"/>
  <c r="U85" i="4"/>
  <c r="U82" i="4"/>
  <c r="U97" i="4"/>
  <c r="U88" i="4"/>
  <c r="U78" i="4"/>
  <c r="U89" i="4"/>
  <c r="E117" i="4"/>
  <c r="R27" i="4"/>
  <c r="R43" i="4" s="1"/>
  <c r="J81" i="4"/>
  <c r="J79" i="4"/>
  <c r="J95" i="4"/>
  <c r="J82" i="4"/>
  <c r="J90" i="4"/>
  <c r="J94" i="4"/>
  <c r="J80" i="4"/>
  <c r="J89" i="4"/>
  <c r="J96" i="4"/>
  <c r="J97" i="4"/>
  <c r="S98" i="4"/>
  <c r="S108" i="4" s="1"/>
  <c r="H110" i="4"/>
  <c r="H113" i="4"/>
  <c r="H98" i="4"/>
  <c r="H108" i="4" s="1"/>
  <c r="S83" i="4"/>
  <c r="S106" i="4" s="1"/>
  <c r="E111" i="4"/>
  <c r="H83" i="4"/>
  <c r="H106" i="4" s="1"/>
  <c r="H46" i="4"/>
  <c r="H49" i="4"/>
  <c r="R19" i="4"/>
  <c r="R42" i="4" s="1"/>
  <c r="H34" i="4"/>
  <c r="H44" i="4" s="1"/>
  <c r="R34" i="4"/>
  <c r="R44" i="4" s="1"/>
  <c r="S14" i="4"/>
  <c r="S30" i="4"/>
  <c r="S15" i="4"/>
  <c r="S24" i="4"/>
  <c r="S31" i="4"/>
  <c r="S13" i="4"/>
  <c r="S26" i="4"/>
  <c r="S33" i="4"/>
  <c r="S32" i="4"/>
  <c r="S12" i="4"/>
  <c r="S16" i="4"/>
  <c r="S25" i="4"/>
  <c r="J15" i="4"/>
  <c r="J24" i="4"/>
  <c r="J31" i="4"/>
  <c r="J30" i="4"/>
  <c r="J12" i="4"/>
  <c r="J16" i="4"/>
  <c r="J25" i="4"/>
  <c r="J32" i="4"/>
  <c r="J33" i="4"/>
  <c r="J14" i="4"/>
  <c r="J13" i="4"/>
  <c r="J17" i="4"/>
  <c r="J26" i="4"/>
  <c r="J76" i="4"/>
  <c r="J85" i="4"/>
  <c r="J78" i="4"/>
  <c r="J93" i="4"/>
  <c r="J77" i="4"/>
  <c r="P111" i="4"/>
  <c r="P114" i="4"/>
  <c r="P117" i="4"/>
  <c r="S29" i="4"/>
  <c r="S11" i="4"/>
  <c r="S21" i="4"/>
  <c r="J21" i="4"/>
  <c r="J29" i="4"/>
  <c r="J11" i="4"/>
  <c r="F47" i="4"/>
  <c r="F53" i="4"/>
  <c r="F50" i="4"/>
  <c r="G99" i="4"/>
  <c r="G105" i="4" s="1"/>
  <c r="H91" i="4"/>
  <c r="H107" i="4" s="1"/>
  <c r="Q35" i="4"/>
  <c r="Q41" i="4" s="1"/>
  <c r="R99" i="4"/>
  <c r="R105" i="4" s="1"/>
  <c r="S91" i="4"/>
  <c r="S107" i="4" s="1"/>
  <c r="H27" i="4"/>
  <c r="H43" i="4" s="1"/>
  <c r="I91" i="4" l="1"/>
  <c r="I107" i="4" s="1"/>
  <c r="I27" i="4"/>
  <c r="I43" i="4" s="1"/>
  <c r="J19" i="4"/>
  <c r="U81" i="4"/>
  <c r="U83" i="4" s="1"/>
  <c r="U106" i="4" s="1"/>
  <c r="J88" i="4"/>
  <c r="J86" i="4"/>
  <c r="J87" i="4"/>
  <c r="T23" i="4"/>
  <c r="T22" i="4"/>
  <c r="J23" i="4"/>
  <c r="J22" i="4"/>
  <c r="T91" i="4"/>
  <c r="T107" i="4" s="1"/>
  <c r="U87" i="4"/>
  <c r="U86" i="4"/>
  <c r="I46" i="4"/>
  <c r="F111" i="4"/>
  <c r="F105" i="4"/>
  <c r="Q114" i="4"/>
  <c r="Q105" i="4"/>
  <c r="Q111" i="4"/>
  <c r="U103" i="4"/>
  <c r="T110" i="4"/>
  <c r="T113" i="4"/>
  <c r="T116" i="4"/>
  <c r="Q117" i="4"/>
  <c r="F114" i="4"/>
  <c r="J39" i="4"/>
  <c r="J52" i="4" s="1"/>
  <c r="I52" i="4"/>
  <c r="U39" i="4"/>
  <c r="T49" i="4"/>
  <c r="T46" i="4"/>
  <c r="T52" i="4"/>
  <c r="J103" i="4"/>
  <c r="J116" i="4" s="1"/>
  <c r="I116" i="4"/>
  <c r="F117" i="4"/>
  <c r="I99" i="4"/>
  <c r="U9" i="4"/>
  <c r="T24" i="4"/>
  <c r="T21" i="4"/>
  <c r="T29" i="4"/>
  <c r="T30" i="4"/>
  <c r="T32" i="4"/>
  <c r="T25" i="4"/>
  <c r="T31" i="4"/>
  <c r="T11" i="4"/>
  <c r="T17" i="4"/>
  <c r="T26" i="4"/>
  <c r="T16" i="4"/>
  <c r="T15" i="4"/>
  <c r="T13" i="4"/>
  <c r="T14" i="4"/>
  <c r="T12" i="4"/>
  <c r="T33" i="4"/>
  <c r="J98" i="4"/>
  <c r="J108" i="4" s="1"/>
  <c r="R35" i="4"/>
  <c r="U98" i="4"/>
  <c r="U108" i="4" s="1"/>
  <c r="S34" i="4"/>
  <c r="S44" i="4" s="1"/>
  <c r="J83" i="4"/>
  <c r="J106" i="4" s="1"/>
  <c r="S99" i="4"/>
  <c r="H99" i="4"/>
  <c r="J34" i="4"/>
  <c r="J44" i="4" s="1"/>
  <c r="S19" i="4"/>
  <c r="S42" i="4" s="1"/>
  <c r="S27" i="4"/>
  <c r="S43" i="4" s="1"/>
  <c r="G111" i="4"/>
  <c r="G117" i="4"/>
  <c r="G114" i="4"/>
  <c r="Q53" i="4"/>
  <c r="Q47" i="4"/>
  <c r="Q50" i="4"/>
  <c r="R111" i="4"/>
  <c r="R114" i="4"/>
  <c r="R117" i="4"/>
  <c r="H35" i="4"/>
  <c r="J91" i="4" l="1"/>
  <c r="J107" i="4" s="1"/>
  <c r="I35" i="4"/>
  <c r="I47" i="4" s="1"/>
  <c r="J27" i="4"/>
  <c r="J43" i="4" s="1"/>
  <c r="U16" i="4"/>
  <c r="U23" i="4"/>
  <c r="U22" i="4"/>
  <c r="T99" i="4"/>
  <c r="T105" i="4" s="1"/>
  <c r="U91" i="4"/>
  <c r="U107" i="4" s="1"/>
  <c r="I114" i="4"/>
  <c r="I105" i="4"/>
  <c r="H111" i="4"/>
  <c r="H105" i="4"/>
  <c r="S111" i="4"/>
  <c r="S105" i="4"/>
  <c r="U11" i="4"/>
  <c r="J110" i="4"/>
  <c r="U13" i="4"/>
  <c r="U29" i="4"/>
  <c r="U25" i="4"/>
  <c r="R47" i="4"/>
  <c r="R41" i="4"/>
  <c r="U12" i="4"/>
  <c r="U14" i="4"/>
  <c r="U30" i="4"/>
  <c r="U33" i="4"/>
  <c r="U26" i="4"/>
  <c r="U17" i="4"/>
  <c r="J49" i="4"/>
  <c r="J46" i="4"/>
  <c r="J113" i="4"/>
  <c r="U49" i="4"/>
  <c r="U46" i="4"/>
  <c r="U52" i="4"/>
  <c r="U110" i="4"/>
  <c r="U113" i="4"/>
  <c r="U116" i="4"/>
  <c r="I50" i="4"/>
  <c r="I117" i="4"/>
  <c r="U21" i="4"/>
  <c r="U15" i="4"/>
  <c r="U32" i="4"/>
  <c r="U24" i="4"/>
  <c r="U31" i="4"/>
  <c r="I53" i="4"/>
  <c r="R50" i="4"/>
  <c r="T117" i="4"/>
  <c r="I111" i="4"/>
  <c r="T34" i="4"/>
  <c r="T44" i="4" s="1"/>
  <c r="T27" i="4"/>
  <c r="T43" i="4" s="1"/>
  <c r="T19" i="4"/>
  <c r="T42" i="4" s="1"/>
  <c r="J99" i="4"/>
  <c r="R53" i="4"/>
  <c r="H114" i="4"/>
  <c r="H117" i="4"/>
  <c r="S35" i="4"/>
  <c r="S114" i="4"/>
  <c r="S117" i="4"/>
  <c r="H50" i="4"/>
  <c r="H53" i="4"/>
  <c r="H47" i="4"/>
  <c r="J35" i="4"/>
  <c r="D12" i="2"/>
  <c r="D13" i="2" s="1"/>
  <c r="D14" i="2" s="1"/>
  <c r="D15" i="2" s="1"/>
  <c r="D16" i="2" s="1"/>
  <c r="D17" i="2" s="1"/>
  <c r="D18" i="2" s="1"/>
  <c r="D19" i="2" s="1"/>
  <c r="D20" i="2" s="1"/>
  <c r="D21" i="2" s="1"/>
  <c r="E14" i="1"/>
  <c r="U99" i="4" l="1"/>
  <c r="U105" i="4" s="1"/>
  <c r="T111" i="4"/>
  <c r="T114" i="4"/>
  <c r="L26" i="1"/>
  <c r="E27" i="1"/>
  <c r="L31" i="1"/>
  <c r="L30" i="1"/>
  <c r="L29" i="1"/>
  <c r="L28" i="1"/>
  <c r="L27" i="1"/>
  <c r="E28" i="1"/>
  <c r="J117" i="4"/>
  <c r="J105" i="4"/>
  <c r="S50" i="4"/>
  <c r="S41" i="4"/>
  <c r="U19" i="4"/>
  <c r="U42" i="4" s="1"/>
  <c r="U27" i="4"/>
  <c r="U43" i="4" s="1"/>
  <c r="U34" i="4"/>
  <c r="U44" i="4" s="1"/>
  <c r="L16" i="1"/>
  <c r="E31" i="1"/>
  <c r="E16" i="1"/>
  <c r="L17" i="1"/>
  <c r="E17" i="1"/>
  <c r="E30" i="1"/>
  <c r="L36" i="1"/>
  <c r="E36" i="1"/>
  <c r="E26" i="1"/>
  <c r="L37" i="1"/>
  <c r="E37" i="1"/>
  <c r="E21" i="1"/>
  <c r="E22" i="1"/>
  <c r="L38" i="1"/>
  <c r="L18" i="1"/>
  <c r="E38" i="1"/>
  <c r="E18" i="1"/>
  <c r="L19" i="1"/>
  <c r="E39" i="1"/>
  <c r="E19" i="1"/>
  <c r="L39" i="1"/>
  <c r="L35" i="1"/>
  <c r="L20" i="1"/>
  <c r="E35" i="1"/>
  <c r="E20" i="1"/>
  <c r="L21" i="1"/>
  <c r="E29" i="1"/>
  <c r="L22" i="1"/>
  <c r="F13" i="7"/>
  <c r="T35" i="4"/>
  <c r="J111" i="4"/>
  <c r="J114" i="4"/>
  <c r="S47" i="4"/>
  <c r="S53" i="4"/>
  <c r="J53" i="4"/>
  <c r="J50" i="4"/>
  <c r="J47" i="4"/>
  <c r="U117" i="4" l="1"/>
  <c r="U114" i="4"/>
  <c r="U111" i="4"/>
  <c r="T53" i="4"/>
  <c r="T41" i="4"/>
  <c r="U35" i="4"/>
  <c r="C33" i="7"/>
  <c r="F26" i="7"/>
  <c r="T47" i="4"/>
  <c r="T50" i="4"/>
  <c r="O91" i="4"/>
  <c r="O107" i="4" s="1"/>
  <c r="G13" i="7" l="1"/>
  <c r="G21" i="7"/>
  <c r="G22" i="7"/>
  <c r="G19" i="7"/>
  <c r="G23" i="7"/>
  <c r="G20" i="7"/>
  <c r="U47" i="4"/>
  <c r="U41" i="4"/>
  <c r="U50" i="4"/>
  <c r="U53" i="4"/>
  <c r="G26" i="7"/>
  <c r="G25" i="7"/>
  <c r="G18" i="7"/>
  <c r="G17" i="7"/>
  <c r="G14" i="7"/>
  <c r="G16" i="7"/>
  <c r="G15" i="7"/>
  <c r="G24" i="7"/>
  <c r="O99" i="4"/>
  <c r="O105" i="4" s="1"/>
  <c r="C111" i="4" l="1"/>
  <c r="I112" i="4" s="1"/>
  <c r="C114" i="4"/>
  <c r="I115" i="4" s="1"/>
  <c r="C117" i="4"/>
  <c r="I118" i="4" s="1"/>
  <c r="O114" i="4"/>
  <c r="O117" i="4"/>
  <c r="N111" i="4"/>
  <c r="T112" i="4" s="1"/>
  <c r="N117" i="4"/>
  <c r="T118" i="4" s="1"/>
  <c r="N114" i="4"/>
  <c r="T115" i="4" s="1"/>
  <c r="O111" i="4"/>
  <c r="C118" i="4" l="1"/>
  <c r="E118" i="4"/>
  <c r="D118" i="4"/>
  <c r="F118" i="4"/>
  <c r="H118" i="4"/>
  <c r="G118" i="4"/>
  <c r="J118" i="4"/>
  <c r="C112" i="4"/>
  <c r="E112" i="4"/>
  <c r="D112" i="4"/>
  <c r="F112" i="4"/>
  <c r="G112" i="4"/>
  <c r="H112" i="4"/>
  <c r="J112" i="4"/>
  <c r="C115" i="4"/>
  <c r="E115" i="4"/>
  <c r="D115" i="4"/>
  <c r="F115" i="4"/>
  <c r="G115" i="4"/>
  <c r="H115" i="4"/>
  <c r="J115" i="4"/>
  <c r="N115" i="4"/>
  <c r="O115" i="4"/>
  <c r="P115" i="4"/>
  <c r="Q115" i="4"/>
  <c r="R115" i="4"/>
  <c r="S115" i="4"/>
  <c r="U115" i="4"/>
  <c r="U118" i="4"/>
  <c r="N118" i="4"/>
  <c r="R118" i="4"/>
  <c r="Q118" i="4"/>
  <c r="O118" i="4"/>
  <c r="S118" i="4"/>
  <c r="P118" i="4"/>
  <c r="O112" i="4"/>
  <c r="N112" i="4"/>
  <c r="P112" i="4"/>
  <c r="Q112" i="4"/>
  <c r="R112" i="4"/>
  <c r="S112" i="4"/>
  <c r="U112" i="4"/>
  <c r="D11" i="4"/>
  <c r="D19" i="4" s="1"/>
  <c r="D35" i="4" l="1"/>
  <c r="D53" i="4" s="1"/>
  <c r="D47" i="4" l="1"/>
  <c r="D50" i="4"/>
  <c r="G11" i="4"/>
  <c r="G19" i="4" s="1"/>
  <c r="C11" i="4"/>
  <c r="C19" i="4" s="1"/>
  <c r="C35" i="4" l="1"/>
  <c r="C42" i="4"/>
  <c r="F42" i="4"/>
  <c r="E42" i="4"/>
  <c r="I42" i="4"/>
  <c r="H42" i="4"/>
  <c r="J42" i="4"/>
  <c r="D42" i="4"/>
  <c r="G35" i="4"/>
  <c r="G47" i="4" s="1"/>
  <c r="G42" i="4"/>
  <c r="L14" i="1"/>
  <c r="C53" i="4" l="1"/>
  <c r="J54" i="4" s="1"/>
  <c r="C47" i="4"/>
  <c r="H48" i="4" s="1"/>
  <c r="C50" i="4"/>
  <c r="H51" i="4" s="1"/>
  <c r="G50" i="4"/>
  <c r="G53" i="4"/>
  <c r="G41" i="4"/>
  <c r="C41" i="4"/>
  <c r="F41" i="4"/>
  <c r="E41" i="4"/>
  <c r="H41" i="4"/>
  <c r="I41" i="4"/>
  <c r="J41" i="4"/>
  <c r="D41" i="4"/>
  <c r="O27" i="4"/>
  <c r="O43" i="4" s="1"/>
  <c r="F54" i="4" l="1"/>
  <c r="D54" i="4"/>
  <c r="H54" i="4"/>
  <c r="I54" i="4"/>
  <c r="E54" i="4"/>
  <c r="G54" i="4"/>
  <c r="C54" i="4"/>
  <c r="C51" i="4"/>
  <c r="E51" i="4"/>
  <c r="D51" i="4"/>
  <c r="I51" i="4"/>
  <c r="G51" i="4"/>
  <c r="J51" i="4"/>
  <c r="F51" i="4"/>
  <c r="E48" i="4"/>
  <c r="J48" i="4"/>
  <c r="C48" i="4"/>
  <c r="I48" i="4"/>
  <c r="G48" i="4"/>
  <c r="F48" i="4"/>
  <c r="D48" i="4"/>
  <c r="F43" i="1"/>
  <c r="O35" i="4"/>
  <c r="O41" i="4" s="1"/>
  <c r="G16" i="1" l="1"/>
  <c r="G28" i="1"/>
  <c r="G27" i="1"/>
  <c r="G29" i="1"/>
  <c r="G31" i="1"/>
  <c r="G30" i="1"/>
  <c r="N29" i="1"/>
  <c r="N30" i="1"/>
  <c r="N31" i="1"/>
  <c r="N17" i="1"/>
  <c r="N22" i="1"/>
  <c r="N18" i="1"/>
  <c r="N20" i="1"/>
  <c r="N19" i="1"/>
  <c r="N21" i="1"/>
  <c r="G20" i="1"/>
  <c r="G18" i="1"/>
  <c r="G19" i="1"/>
  <c r="G22" i="1"/>
  <c r="G21" i="1"/>
  <c r="G17" i="1"/>
  <c r="G38" i="1"/>
  <c r="G39" i="1"/>
  <c r="G37" i="1"/>
  <c r="G36" i="1"/>
  <c r="N39" i="1"/>
  <c r="N37" i="1"/>
  <c r="N36" i="1"/>
  <c r="N38" i="1"/>
  <c r="O47" i="4"/>
  <c r="O50" i="4"/>
  <c r="O53" i="4"/>
  <c r="N53" i="4"/>
  <c r="T54" i="4" s="1"/>
  <c r="N47" i="4"/>
  <c r="T48" i="4" s="1"/>
  <c r="N50" i="4"/>
  <c r="T51" i="4" s="1"/>
  <c r="N35" i="1"/>
  <c r="N16" i="1"/>
  <c r="N26" i="1"/>
  <c r="G35" i="1"/>
  <c r="G26" i="1"/>
  <c r="N51" i="4" l="1"/>
  <c r="O51" i="4"/>
  <c r="Q51" i="4"/>
  <c r="S51" i="4"/>
  <c r="U51" i="4"/>
  <c r="R51" i="4"/>
  <c r="P51" i="4"/>
  <c r="R48" i="4"/>
  <c r="U48" i="4"/>
  <c r="N48" i="4"/>
  <c r="Q48" i="4"/>
  <c r="S48" i="4"/>
  <c r="O48" i="4"/>
  <c r="P48" i="4"/>
  <c r="N54" i="4"/>
  <c r="P54" i="4"/>
  <c r="Q54" i="4"/>
  <c r="U54" i="4"/>
  <c r="S54" i="4"/>
  <c r="R54" i="4"/>
  <c r="O54" i="4"/>
  <c r="C60" i="7" l="1"/>
  <c r="C72" i="7" l="1"/>
  <c r="G73" i="7" s="1"/>
  <c r="G66" i="7"/>
  <c r="C66" i="7"/>
  <c r="F66" i="7"/>
  <c r="D66" i="7"/>
  <c r="C75" i="7"/>
  <c r="G76" i="7" s="1"/>
  <c r="C69" i="7"/>
  <c r="G70" i="7" s="1"/>
  <c r="E66" i="7"/>
  <c r="D73" i="7" l="1"/>
  <c r="C73" i="7"/>
  <c r="E73" i="7"/>
  <c r="F73" i="7"/>
  <c r="E76" i="7"/>
  <c r="F76" i="7"/>
  <c r="C76" i="7"/>
  <c r="D76" i="7"/>
  <c r="F70" i="7"/>
  <c r="C70" i="7"/>
  <c r="E70" i="7"/>
  <c r="D70" i="7"/>
  <c r="J60" i="7"/>
  <c r="J69" i="7" l="1"/>
  <c r="N70" i="7" s="1"/>
  <c r="N66" i="7"/>
  <c r="J66" i="7"/>
  <c r="M66" i="7"/>
  <c r="J75" i="7"/>
  <c r="N76" i="7" s="1"/>
  <c r="L66" i="7"/>
  <c r="J72" i="7"/>
  <c r="N73" i="7" s="1"/>
  <c r="K66" i="7"/>
  <c r="M70" i="7" l="1"/>
  <c r="K70" i="7"/>
  <c r="L70" i="7"/>
  <c r="J70" i="7"/>
  <c r="K73" i="7"/>
  <c r="L73" i="7"/>
  <c r="M73" i="7"/>
  <c r="J73" i="7"/>
  <c r="K76" i="7"/>
  <c r="J76" i="7"/>
  <c r="M76" i="7"/>
  <c r="L7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tc={BD331EA7-03E4-43F0-99F0-D48843F80DF6}</author>
  </authors>
  <commentList>
    <comment ref="F23" authorId="0" shapeId="0" xr:uid="{BD331EA7-03E4-43F0-99F0-D48843F80DF6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SOM niet volledig + tab 23</t>
      </text>
    </comment>
  </commentList>
</comments>
</file>

<file path=xl/sharedStrings.xml><?xml version="1.0" encoding="utf-8"?>
<sst xmlns="http://schemas.openxmlformats.org/spreadsheetml/2006/main" count="2301" uniqueCount="184">
  <si>
    <r>
      <t>CO</t>
    </r>
    <r>
      <rPr>
        <b/>
        <vertAlign val="subscript"/>
        <sz val="36"/>
        <color rgb="FFD10125"/>
        <rFont val="Verdana"/>
        <family val="2"/>
      </rPr>
      <t>2</t>
    </r>
    <r>
      <rPr>
        <b/>
        <sz val="36"/>
        <color rgb="FFD10125"/>
        <rFont val="Verdana"/>
        <family val="2"/>
      </rPr>
      <t>-dashboard</t>
    </r>
  </si>
  <si>
    <t>ORGANISATIE</t>
  </si>
  <si>
    <t>Pelican Rouge &amp; Selecta Netherlands</t>
  </si>
  <si>
    <t>DATA JAREN</t>
  </si>
  <si>
    <t>2019-2023</t>
  </si>
  <si>
    <r>
      <t>SELECTIETOOL M1. OVERZICHT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GEHELE ORGANISATIE</t>
    </r>
  </si>
  <si>
    <r>
      <t>SELECTIETOOL M2. OVERZICHT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PER AFDELING</t>
    </r>
  </si>
  <si>
    <t>VARIABELE</t>
  </si>
  <si>
    <t>KEUZE</t>
  </si>
  <si>
    <t>Jaar</t>
  </si>
  <si>
    <t>Organisatie</t>
  </si>
  <si>
    <t>Selecta Netherlands</t>
  </si>
  <si>
    <t>Type footprint</t>
  </si>
  <si>
    <t>Heel jaar</t>
  </si>
  <si>
    <r>
      <t>TABEL M1. OVERZICHT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GEHELE ORGANISATIE</t>
    </r>
  </si>
  <si>
    <r>
      <t>TABEL M2. OVERZICHT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</t>
    </r>
  </si>
  <si>
    <t>TYPE EMISSIESTROOM SCOPE 1</t>
  </si>
  <si>
    <t>AANTAL</t>
  </si>
  <si>
    <t>EENHEID</t>
  </si>
  <si>
    <r>
      <t xml:space="preserve">CONVERSIEFACTOR 
</t>
    </r>
    <r>
      <rPr>
        <sz val="9.5"/>
        <rFont val="Verdana"/>
        <family val="2"/>
      </rPr>
      <t>(g CO</t>
    </r>
    <r>
      <rPr>
        <vertAlign val="subscript"/>
        <sz val="9.5"/>
        <rFont val="Verdana"/>
        <family val="2"/>
      </rPr>
      <t>2</t>
    </r>
    <r>
      <rPr>
        <sz val="9.5"/>
        <rFont val="Verdana"/>
        <family val="2"/>
      </rPr>
      <t xml:space="preserve"> per eenheid)</t>
    </r>
  </si>
  <si>
    <r>
      <t xml:space="preserve">UITSTOOT
</t>
    </r>
    <r>
      <rPr>
        <sz val="9.5"/>
        <rFont val="Verdana"/>
        <family val="2"/>
      </rPr>
      <t>(ton CO</t>
    </r>
    <r>
      <rPr>
        <vertAlign val="subscript"/>
        <sz val="9.5"/>
        <rFont val="Verdana"/>
        <family val="2"/>
      </rPr>
      <t>2</t>
    </r>
    <r>
      <rPr>
        <sz val="9.5"/>
        <rFont val="Verdana"/>
        <family val="2"/>
      </rPr>
      <t>)</t>
    </r>
  </si>
  <si>
    <t>Aardgasverbruik</t>
  </si>
  <si>
    <r>
      <t>m</t>
    </r>
    <r>
      <rPr>
        <vertAlign val="superscript"/>
        <sz val="9"/>
        <color theme="1"/>
        <rFont val="Verdana"/>
        <family val="2"/>
      </rPr>
      <t>3</t>
    </r>
  </si>
  <si>
    <t>Brandstofverbruik bedrijfsmiddelen - diesel</t>
  </si>
  <si>
    <t>liter</t>
  </si>
  <si>
    <t>Brandstofverbruik wagenpark - diesel</t>
  </si>
  <si>
    <t>Brandstofverbruik wagenpark - benzine</t>
  </si>
  <si>
    <t>Brandstofverbruik wagenpark - HVO</t>
  </si>
  <si>
    <t>Brandstofverbruik wagenpark - LPG</t>
  </si>
  <si>
    <t>Brandstofverbruik wagenpark - CNG</t>
  </si>
  <si>
    <t>kg</t>
  </si>
  <si>
    <t>Totaal scope 1</t>
  </si>
  <si>
    <t>TYPE EMISSIESTROOM SCOPE 2</t>
  </si>
  <si>
    <t>Elektriciteitsverbruik - groene stroom uit zonne-energie</t>
  </si>
  <si>
    <t>kWh</t>
  </si>
  <si>
    <t>Elektriciteitsverbruik - groene stroom uit windkracht</t>
  </si>
  <si>
    <t>Elektriciteitsverbruik - Europese groene stroom</t>
  </si>
  <si>
    <t>Elektriciteitsverbruik - grijze stroom</t>
  </si>
  <si>
    <t>Elektriciteitsverbruik - groene stroom</t>
  </si>
  <si>
    <t>Elektriciteitsverbruik - wagens</t>
  </si>
  <si>
    <t>GJ</t>
  </si>
  <si>
    <t>Totaal scope 2</t>
  </si>
  <si>
    <t>TYPE EMISSIESTROOM BUSINESS TRAVEL</t>
  </si>
  <si>
    <t>Zakelijk vervoer - gedeclareerde kilometers</t>
  </si>
  <si>
    <t>km</t>
  </si>
  <si>
    <t>Zakelijk vervoer - openbaar vervoer</t>
  </si>
  <si>
    <t>Vliegreizen &lt;700 km</t>
  </si>
  <si>
    <t>Vliegreizen 700-2500 km</t>
  </si>
  <si>
    <t>Vliegreizen &gt;2500 km</t>
  </si>
  <si>
    <t>Totaal business travel</t>
  </si>
  <si>
    <t>TOTALE EMISSIES SCOPE 1, 2 EN BUSINESS TRAVEL</t>
  </si>
  <si>
    <t>Tabel M1A. Input voor samenvattend figuur CO2-footprint</t>
  </si>
  <si>
    <t>Tabel M2A. Input voor samenvattend figuur CO2-footprint</t>
  </si>
  <si>
    <t>Type</t>
  </si>
  <si>
    <r>
      <rPr>
        <b/>
        <sz val="12"/>
        <color theme="0"/>
        <rFont val="Verdana"/>
        <family val="2"/>
      </rPr>
      <t xml:space="preserve">Emissies
</t>
    </r>
    <r>
      <rPr>
        <sz val="12"/>
        <color theme="0"/>
        <rFont val="Verdana"/>
        <family val="2"/>
      </rPr>
      <t>(ton CO2)</t>
    </r>
  </si>
  <si>
    <t>Brandstofverbruik bedrijfsmiddelen</t>
  </si>
  <si>
    <t>Brandstofverbruik wagenpark</t>
  </si>
  <si>
    <t>Elektriciteitsverbruik vastgoed</t>
  </si>
  <si>
    <t>Elektriciteitsverbruik wagenpark</t>
  </si>
  <si>
    <t>Warmtelevering</t>
  </si>
  <si>
    <t>Zakelijk vervoer</t>
  </si>
  <si>
    <t>Vliegreizen</t>
  </si>
  <si>
    <t>CO2-voortgang</t>
  </si>
  <si>
    <t>SELECTIETOOL V2 - FOOTPRINT PER ORGANISATIE</t>
  </si>
  <si>
    <t>Pelican Rouge</t>
  </si>
  <si>
    <r>
      <t>TABEL V1. VOORTGANG JAARLIJKSE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GEHELE ORGANISATIE</t>
    </r>
  </si>
  <si>
    <r>
      <t>TABEL V2. VOORTGANG JAARLIJKSE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PER ORGANISATIE</t>
    </r>
  </si>
  <si>
    <t>Goederenvervoer - bestelwagen</t>
  </si>
  <si>
    <t>TOTAAL SCOPE 1</t>
  </si>
  <si>
    <t>TOTAAL SCOPE 2</t>
  </si>
  <si>
    <t>TOTAAL BUSINESS TRAVEL</t>
  </si>
  <si>
    <t>TOTALE EMISSIES</t>
  </si>
  <si>
    <t>TABEL V1A. VOORTGANG JAARLIJKSE CO2-EMISSIES, GEHELE ORGANISATIE</t>
  </si>
  <si>
    <t>Tabel V2A. VOORTGANG JAARLIJKSE CO2-EMISSIES, PER ORGANISATIE</t>
  </si>
  <si>
    <t>Absolute voortgang</t>
  </si>
  <si>
    <t>Voortgang scope 1</t>
  </si>
  <si>
    <t>Voortgang scope 2</t>
  </si>
  <si>
    <t>Voortgang business travel</t>
  </si>
  <si>
    <t>Verwachting doelstelling</t>
  </si>
  <si>
    <t>Uitstoot per kengetal</t>
  </si>
  <si>
    <t>Relatieve voortgang omzet</t>
  </si>
  <si>
    <t>Relatieve voortgang FTE</t>
  </si>
  <si>
    <t>Relatieve voortgang kilometers</t>
  </si>
  <si>
    <r>
      <t>TABEL V3. VOORTGANG HALFJAARLIJKSE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GEHELE ORGANISATIE</t>
    </r>
  </si>
  <si>
    <r>
      <t>TABEL V3. VOORTGANG HALFJAARLIJKSE CO</t>
    </r>
    <r>
      <rPr>
        <b/>
        <vertAlign val="subscript"/>
        <sz val="12"/>
        <rFont val="Verdana"/>
        <family val="2"/>
      </rPr>
      <t>2</t>
    </r>
    <r>
      <rPr>
        <b/>
        <sz val="12"/>
        <rFont val="Verdana"/>
        <family val="2"/>
      </rPr>
      <t>-EMISSIES, PER ORGANISATIE</t>
    </r>
  </si>
  <si>
    <t>Half jaar</t>
  </si>
  <si>
    <t>TABEL V3A. VOORTGANG HALFJAARLIJKSE CO2-EMISSIES, GEHELE ORGANISATIE</t>
  </si>
  <si>
    <t>Tabel V4A. VOORTGANG HALFJAARLIJKSE CO2-EMISSIES, PER ORGANISATIE</t>
  </si>
  <si>
    <t xml:space="preserve">NR2 </t>
  </si>
  <si>
    <t>Scopes PR of Selecta</t>
  </si>
  <si>
    <t>NR 3</t>
  </si>
  <si>
    <t>Business travel</t>
  </si>
  <si>
    <t>Voortgang verbruik</t>
  </si>
  <si>
    <t>TABEL V1. VOORTGANG JAARLIJKS VERBRUIK, GEHELE ORGANISATIE</t>
  </si>
  <si>
    <t>TABEL V2. VOORTGANG JAARLIJKS VERBRUIK, PER ORGANISATIE</t>
  </si>
  <si>
    <t>TABEL V1A. VOORTGANG JAARLIJKS VERBRUIK, GEHELE ORGANISATIE</t>
  </si>
  <si>
    <t>Tabel V2A. VOORTGANG JAARLIJKS VERBRUIK, PER ORGANISATIE</t>
  </si>
  <si>
    <t>Voortgang aardgasverbruik</t>
  </si>
  <si>
    <t>Voortgang wagenpark - diesel</t>
  </si>
  <si>
    <t>Voortgang wagenpark - benzine</t>
  </si>
  <si>
    <t>Voortgang wagenpark - elektriciteit</t>
  </si>
  <si>
    <t>Voortgang elektriciteitverbruik</t>
  </si>
  <si>
    <t>TABEL V3. VOORTGANG HALFJAARLIJKS VERBRUIK, GEHELE ORGANISATIE</t>
  </si>
  <si>
    <t>TABEL V3. VOORTGANG HALFJAARLIJKS VERBRUIK, PER ORGANISATIE</t>
  </si>
  <si>
    <t>TABEL V3A. VOORTGANG HALFJAARLIJKS VERBRUIK, GEHELE ORGANISATIE</t>
  </si>
  <si>
    <t>Tabel V4A. VOORTGANG HALFJAARLIJKS VERBRUIK, PER ORGANISATIE</t>
  </si>
  <si>
    <t>Omrekening naar GJ</t>
  </si>
  <si>
    <t>SELECTIETOOL E1. OVERZICHT ENERGIEVERBRUIK, GEHELE ORGANISATIE</t>
  </si>
  <si>
    <t>SELECTIETOOL E2 - ENERGIEVERBRUIK PER ORGANISATIE</t>
  </si>
  <si>
    <t xml:space="preserve">TABEL E1. OVERZICHT ENERGIEVERBRUIK, GEHELE ORGANISATIE	</t>
  </si>
  <si>
    <t xml:space="preserve">TABEL E2. OVERZICHT ENERGIEVERBRUIK, PER ORGANISATIE	</t>
  </si>
  <si>
    <t>ENERGIEDRAGER</t>
  </si>
  <si>
    <r>
      <t xml:space="preserve">CONVERSIEFACTOR 
</t>
    </r>
    <r>
      <rPr>
        <sz val="9"/>
        <color theme="1"/>
        <rFont val="Verdana"/>
        <family val="2"/>
      </rPr>
      <t>(GJ per eenheid)</t>
    </r>
  </si>
  <si>
    <t>VERBRUIK (GJ)</t>
  </si>
  <si>
    <t>Warmtelevering - STEG centrale</t>
  </si>
  <si>
    <t>TOTAAL ENERGIEVERBRUIK</t>
  </si>
  <si>
    <t>Tabel E1A. Input voor samenvattend figuur CO2-footprint</t>
  </si>
  <si>
    <t>Energieverbruik</t>
  </si>
  <si>
    <t>TABEL EV1. VOORTGANG JAARLIJKSE ENERGIEVERBRUIK, GEHELE ORGANISATIE (GJ)</t>
  </si>
  <si>
    <t>TABEL EV2. VOORTGANG JAARLIJKSE ENERGIEVERBRUIK, PER ORGANISATIE (GJ)</t>
  </si>
  <si>
    <t>TYPE ENERGIEDRAGER</t>
  </si>
  <si>
    <t>TABEL EV1A. VOORTGANG ENERGIEVERBRUIK, GEHELE ORGANISATIE</t>
  </si>
  <si>
    <t>TABEL EV2A. VOORTGANG ENERGIEVERBRUIK, PER ORGANISATIE</t>
  </si>
  <si>
    <t>Energieverbruik per kengetal</t>
  </si>
  <si>
    <t>Relatieve voortgang gereden kilometers</t>
  </si>
  <si>
    <t>Energiebeoordelingen</t>
  </si>
  <si>
    <t>Tabel A. Aardgasverbruik per vestiging</t>
  </si>
  <si>
    <t>Tabel B. Elektriciteitsverbruik per vestiging</t>
  </si>
  <si>
    <t>Vestiging</t>
  </si>
  <si>
    <t>Calandstraat 41</t>
  </si>
  <si>
    <t>Hoogeveen</t>
  </si>
  <si>
    <t>Pelican rouge</t>
  </si>
  <si>
    <t>Totaal</t>
  </si>
  <si>
    <t>Tabel C. Vliegreizen per soort</t>
  </si>
  <si>
    <t>Tabel D. Zakelijk vervoer per soort</t>
  </si>
  <si>
    <t>Gedeclareerde kilometers</t>
  </si>
  <si>
    <t>Openbaar vervoer</t>
  </si>
  <si>
    <r>
      <t>CO</t>
    </r>
    <r>
      <rPr>
        <b/>
        <vertAlign val="subscript"/>
        <sz val="36"/>
        <color rgb="FFD10125"/>
        <rFont val="Verdana"/>
        <family val="2"/>
      </rPr>
      <t>2</t>
    </r>
    <r>
      <rPr>
        <b/>
        <sz val="36"/>
        <color rgb="FFD10125"/>
        <rFont val="Verdana"/>
        <family val="2"/>
      </rPr>
      <t>-DATA</t>
    </r>
  </si>
  <si>
    <t>TABEL A1. INPUTDATA CO2-FOOTPRINT</t>
  </si>
  <si>
    <r>
      <t xml:space="preserve">ORGANISATIE </t>
    </r>
    <r>
      <rPr>
        <sz val="9.5"/>
        <rFont val="Verdana"/>
        <family val="2"/>
      </rPr>
      <t>(IDENTIFICATIE)</t>
    </r>
  </si>
  <si>
    <t>% IN BOUNDARY</t>
  </si>
  <si>
    <t>JAAR</t>
  </si>
  <si>
    <t>TYPE FOOTPRINT</t>
  </si>
  <si>
    <r>
      <t xml:space="preserve">SCOPE EMISSIES </t>
    </r>
    <r>
      <rPr>
        <sz val="9.5"/>
        <rFont val="Verdana"/>
        <family val="2"/>
      </rPr>
      <t>(SCOPE 1, 2 EN BT)</t>
    </r>
  </si>
  <si>
    <t>EMISSIESTROOM</t>
  </si>
  <si>
    <t>AANTAL IN FOOTPRINT (OBV % IN BOUNDARY)</t>
  </si>
  <si>
    <r>
      <t>EENHEID</t>
    </r>
    <r>
      <rPr>
        <sz val="9.5"/>
        <rFont val="Verdana"/>
        <family val="2"/>
      </rPr>
      <t xml:space="preserve"> (AANSLUITEND OP AANTAL)</t>
    </r>
  </si>
  <si>
    <t>EMISSIEFACTOR</t>
  </si>
  <si>
    <r>
      <t xml:space="preserve">EENHEID </t>
    </r>
    <r>
      <rPr>
        <sz val="9.5"/>
        <rFont val="Verdana"/>
        <family val="2"/>
      </rPr>
      <t>(AANSLUITEND OP EMISSIEFACTOR)</t>
    </r>
  </si>
  <si>
    <r>
      <t xml:space="preserve">CO2-UITSTOOT </t>
    </r>
    <r>
      <rPr>
        <sz val="9.5"/>
        <rFont val="Verdana"/>
        <family val="2"/>
      </rPr>
      <t>(TON)</t>
    </r>
  </si>
  <si>
    <r>
      <t xml:space="preserve">BRONGEGEVENS                                    </t>
    </r>
    <r>
      <rPr>
        <sz val="9.5"/>
        <rFont val="Verdana"/>
        <family val="2"/>
      </rPr>
      <t>(BESTANDSNAAM)</t>
    </r>
  </si>
  <si>
    <t>TOELICHTING</t>
  </si>
  <si>
    <t>VESTIGING</t>
  </si>
  <si>
    <t>GJ PER EENHEID</t>
  </si>
  <si>
    <t>Energiestromen Selecta en PRCR 2021-2022 1</t>
  </si>
  <si>
    <t>Milieu barometer rapport 2019</t>
  </si>
  <si>
    <t>Milieu barometer rapport 2020</t>
  </si>
  <si>
    <t>Milieu barometer 2020</t>
  </si>
  <si>
    <t>Milieu barometer 2021</t>
  </si>
  <si>
    <t>Milieu barometer 2022</t>
  </si>
  <si>
    <t>Lease overzicht 2022</t>
  </si>
  <si>
    <t>Mileu barometer rapport 2022</t>
  </si>
  <si>
    <t>INPUT KEUZEMENU</t>
  </si>
  <si>
    <t>TABEL X1. OVERZICHT KEUZEVARIABELEN IN KEUZEMENU'S</t>
  </si>
  <si>
    <t>ORGANISATIES</t>
  </si>
  <si>
    <t>JAARTALLEN</t>
  </si>
  <si>
    <t>SCOPE</t>
  </si>
  <si>
    <t>ENERGIESTROOM</t>
  </si>
  <si>
    <t>CONVERSIEFACTOR</t>
  </si>
  <si>
    <t>Behaalde omzet</t>
  </si>
  <si>
    <t>KPI</t>
  </si>
  <si>
    <t>https://www.infomil.nl/link-aim/tabel/</t>
  </si>
  <si>
    <t>Aantal FTE</t>
  </si>
  <si>
    <t>https://www.rvo.nl/sites/default/files/2016/01/Hulpmiddel%20omrekening%20naar%20primaire%20energie.xlsx</t>
  </si>
  <si>
    <t>Gunningsvoordeel project</t>
  </si>
  <si>
    <t>Gereden kilometers</t>
  </si>
  <si>
    <t>m3</t>
  </si>
  <si>
    <t>gram CO2/m3</t>
  </si>
  <si>
    <t>gram CO2/liter</t>
  </si>
  <si>
    <t>Propaan</t>
  </si>
  <si>
    <t>gram CO2/km</t>
  </si>
  <si>
    <t>gram CO2/kWh</t>
  </si>
  <si>
    <t>gram CO2/GJ</t>
  </si>
  <si>
    <t>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</si>
</sst>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_ * #,##0.0_ ;_ * \-#,##0.0_ ;_ * &quot;-&quot;??_ ;_ @_ "/>
    <numFmt numFmtId="167" formatCode="_ * #,##0.0_ ;_ * \-#,##0.0_ ;_ * &quot;-&quot;?_ ;_ @_ "/>
    <numFmt numFmtId="168" formatCode="_-* #,##0.00_-;\-* #,##0.00_-;_-* &quot;-&quot;??_-;_-@_-"/>
    <numFmt numFmtId="169" formatCode="#,##0.00000"/>
    <numFmt numFmtId="170" formatCode="_(* #,##0.0_);_(* \(#,##0.0\);_(* &quot;-&quot;?_);_(@_)"/>
    <numFmt numFmtId="171" formatCode="#,##0.0"/>
  </numFmts>
  <fonts count="47" x14ac:knownFonts="1">
    <font>
      <sz val="11"/>
      <color theme="1"/>
      <name val="Arial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12"/>
      <color theme="0"/>
      <name val="Verdana"/>
      <family val="2"/>
    </font>
    <font>
      <sz val="12"/>
      <color theme="0"/>
      <name val="Verdana"/>
      <family val="2"/>
    </font>
    <font>
      <b/>
      <i/>
      <sz val="12"/>
      <color theme="1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2"/>
      <color rgb="FFFFFFFF"/>
      <name val="Verdana"/>
      <family val="2"/>
    </font>
    <font>
      <sz val="10"/>
      <name val="Arial"/>
      <family val="2"/>
    </font>
    <font>
      <b/>
      <sz val="24"/>
      <color theme="1"/>
      <name val="Verdana"/>
      <family val="2"/>
    </font>
    <font>
      <b/>
      <vertAlign val="subscript"/>
      <sz val="12"/>
      <name val="Verdana"/>
      <family val="2"/>
    </font>
    <font>
      <b/>
      <sz val="9"/>
      <color theme="1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9.5"/>
      <color theme="1"/>
      <name val="Verdana"/>
      <family val="2"/>
    </font>
    <font>
      <sz val="9.5"/>
      <color theme="1"/>
      <name val="Verdana"/>
      <family val="2"/>
    </font>
    <font>
      <sz val="9.5"/>
      <color rgb="FF000000"/>
      <name val="Verdana"/>
      <family val="2"/>
    </font>
    <font>
      <b/>
      <sz val="9.5"/>
      <name val="Verdana"/>
      <family val="2"/>
    </font>
    <font>
      <sz val="9.5"/>
      <name val="Verdana"/>
      <family val="2"/>
    </font>
    <font>
      <vertAlign val="subscript"/>
      <sz val="9.5"/>
      <name val="Verdana"/>
      <family val="2"/>
    </font>
    <font>
      <b/>
      <sz val="9"/>
      <color rgb="FF000000"/>
      <name val="Verdana"/>
      <family val="2"/>
    </font>
    <font>
      <b/>
      <sz val="12"/>
      <color rgb="FF000000"/>
      <name val="Verdana"/>
      <family val="2"/>
    </font>
    <font>
      <b/>
      <sz val="2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Arial"/>
      <family val="2"/>
    </font>
    <font>
      <b/>
      <sz val="36"/>
      <color rgb="FF6BBC93"/>
      <name val="Verdana"/>
      <family val="2"/>
    </font>
    <font>
      <sz val="36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8"/>
      <color theme="0"/>
      <name val="Verdana"/>
      <family val="2"/>
    </font>
    <font>
      <b/>
      <sz val="12"/>
      <color rgb="FFF58930"/>
      <name val="Verdana"/>
      <family val="2"/>
    </font>
    <font>
      <b/>
      <i/>
      <sz val="12"/>
      <color rgb="FFF58930"/>
      <name val="Verdana"/>
      <family val="2"/>
    </font>
    <font>
      <b/>
      <sz val="36"/>
      <color theme="5"/>
      <name val="Verdana"/>
      <family val="2"/>
    </font>
    <font>
      <b/>
      <sz val="18"/>
      <color rgb="FFF58930"/>
      <name val="Verdana"/>
      <family val="2"/>
    </font>
    <font>
      <sz val="11"/>
      <color rgb="FFF58930"/>
      <name val="Arial"/>
      <family val="2"/>
    </font>
    <font>
      <sz val="12"/>
      <color rgb="FFF58930"/>
      <name val="Verdana"/>
      <family val="2"/>
    </font>
    <font>
      <b/>
      <sz val="36"/>
      <color rgb="FFD10125"/>
      <name val="Verdana"/>
      <family val="2"/>
    </font>
    <font>
      <b/>
      <vertAlign val="subscript"/>
      <sz val="36"/>
      <color rgb="FFD10125"/>
      <name val="Verdana"/>
      <family val="2"/>
    </font>
    <font>
      <sz val="36"/>
      <color rgb="FFD10125"/>
      <name val="Verdana"/>
      <family val="2"/>
    </font>
    <font>
      <sz val="8"/>
      <name val="Arial"/>
      <family val="2"/>
    </font>
    <font>
      <sz val="12"/>
      <color rgb="FFFF0000"/>
      <name val="Verdana"/>
      <family val="2"/>
    </font>
    <font>
      <b/>
      <sz val="12"/>
      <color rgb="FFFF0000"/>
      <name val="Verdana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61B57D"/>
        <bgColor rgb="FF61B57D"/>
      </patternFill>
    </fill>
    <fill>
      <patternFill patternType="solid">
        <fgColor rgb="FF7F7F7F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1B57D"/>
      </patternFill>
    </fill>
    <fill>
      <patternFill patternType="solid">
        <fgColor theme="0"/>
        <bgColor rgb="FF7F7F7F"/>
      </patternFill>
    </fill>
    <fill>
      <patternFill patternType="solid">
        <fgColor theme="0"/>
        <bgColor rgb="FFE2EFD9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E2EFD9"/>
      </patternFill>
    </fill>
    <fill>
      <patternFill patternType="solid">
        <fgColor theme="0" tint="-0.14999847407452621"/>
        <bgColor rgb="FF7F7F7F"/>
      </patternFill>
    </fill>
    <fill>
      <patternFill patternType="solid">
        <fgColor theme="0" tint="-0.14999847407452621"/>
        <bgColor rgb="FF61B57D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6BBC93"/>
      </patternFill>
    </fill>
    <fill>
      <patternFill patternType="solid">
        <fgColor theme="0"/>
        <bgColor rgb="FFD8D8D8"/>
      </patternFill>
    </fill>
    <fill>
      <patternFill patternType="solid">
        <fgColor rgb="FFD10125"/>
        <bgColor rgb="FF61B57D"/>
      </patternFill>
    </fill>
    <fill>
      <patternFill patternType="solid">
        <fgColor rgb="FFD10125"/>
        <bgColor indexed="64"/>
      </patternFill>
    </fill>
    <fill>
      <patternFill patternType="solid">
        <fgColor rgb="FFD10125"/>
        <bgColor rgb="FF7F7F7F"/>
      </patternFill>
    </fill>
    <fill>
      <patternFill patternType="solid">
        <fgColor rgb="FFD10125"/>
        <bgColor rgb="FFE2EFD9"/>
      </patternFill>
    </fill>
    <fill>
      <patternFill patternType="solid">
        <fgColor rgb="FFD10125"/>
        <bgColor rgb="FF6BBC93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rgb="FF00000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rgb="FF00000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indexed="64"/>
      </right>
      <top style="thick">
        <color theme="0"/>
      </top>
      <bottom/>
      <diagonal/>
    </border>
    <border>
      <left style="thin">
        <color indexed="64"/>
      </left>
      <right style="thick">
        <color theme="0"/>
      </right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ck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 style="thick">
        <color theme="0"/>
      </right>
      <top/>
      <bottom style="medium">
        <color theme="0"/>
      </bottom>
      <diagonal/>
    </border>
    <border>
      <left style="thin">
        <color theme="0" tint="-0.14999847407452621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rgb="FFBFBFB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rgb="FFBFBFBF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11" fillId="0" borderId="1" applyFont="0" applyFill="0" applyBorder="0" applyAlignment="0" applyProtection="0"/>
    <xf numFmtId="0" fontId="29" fillId="0" borderId="1"/>
    <xf numFmtId="0" fontId="8" fillId="0" borderId="1"/>
    <xf numFmtId="9" fontId="8" fillId="0" borderId="1" applyFont="0" applyFill="0" applyBorder="0" applyAlignment="0" applyProtection="0"/>
  </cellStyleXfs>
  <cellXfs count="376">
    <xf numFmtId="0" fontId="0" fillId="0" borderId="0" xfId="0"/>
    <xf numFmtId="0" fontId="7" fillId="2" borderId="1" xfId="0" applyFont="1" applyFill="1" applyBorder="1"/>
    <xf numFmtId="0" fontId="2" fillId="2" borderId="1" xfId="0" applyFont="1" applyFill="1" applyBorder="1"/>
    <xf numFmtId="0" fontId="2" fillId="5" borderId="0" xfId="0" applyFont="1" applyFill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3" fillId="4" borderId="2" xfId="0" applyFont="1" applyFill="1" applyBorder="1"/>
    <xf numFmtId="0" fontId="4" fillId="4" borderId="2" xfId="0" applyFont="1" applyFill="1" applyBorder="1" applyAlignment="1">
      <alignment wrapText="1"/>
    </xf>
    <xf numFmtId="0" fontId="4" fillId="7" borderId="1" xfId="0" applyFont="1" applyFill="1" applyBorder="1"/>
    <xf numFmtId="0" fontId="2" fillId="5" borderId="1" xfId="0" applyFont="1" applyFill="1" applyBorder="1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vertical="center"/>
    </xf>
    <xf numFmtId="166" fontId="2" fillId="2" borderId="1" xfId="0" applyNumberFormat="1" applyFont="1" applyFill="1" applyBorder="1" applyAlignment="1">
      <alignment horizontal="left" vertical="center"/>
    </xf>
    <xf numFmtId="164" fontId="2" fillId="5" borderId="0" xfId="0" applyNumberFormat="1" applyFont="1" applyFill="1"/>
    <xf numFmtId="166" fontId="2" fillId="5" borderId="0" xfId="0" applyNumberFormat="1" applyFont="1" applyFill="1"/>
    <xf numFmtId="3" fontId="2" fillId="2" borderId="1" xfId="0" applyNumberFormat="1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vertical="center"/>
    </xf>
    <xf numFmtId="165" fontId="1" fillId="8" borderId="1" xfId="0" applyNumberFormat="1" applyFont="1" applyFill="1" applyBorder="1" applyAlignment="1">
      <alignment horizontal="left" vertical="center"/>
    </xf>
    <xf numFmtId="0" fontId="10" fillId="7" borderId="1" xfId="0" applyFont="1" applyFill="1" applyBorder="1"/>
    <xf numFmtId="0" fontId="10" fillId="7" borderId="1" xfId="0" applyFont="1" applyFill="1" applyBorder="1" applyAlignment="1">
      <alignment vertical="center" wrapText="1"/>
    </xf>
    <xf numFmtId="3" fontId="2" fillId="2" borderId="1" xfId="0" applyNumberFormat="1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/>
    </xf>
    <xf numFmtId="3" fontId="2" fillId="2" borderId="1" xfId="0" applyNumberFormat="1" applyFont="1" applyFill="1" applyBorder="1" applyAlignment="1">
      <alignment horizontal="left"/>
    </xf>
    <xf numFmtId="165" fontId="2" fillId="2" borderId="1" xfId="0" applyNumberFormat="1" applyFont="1" applyFill="1" applyBorder="1" applyAlignment="1">
      <alignment vertical="center"/>
    </xf>
    <xf numFmtId="0" fontId="5" fillId="8" borderId="1" xfId="0" applyFont="1" applyFill="1" applyBorder="1" applyAlignment="1">
      <alignment vertical="center" wrapText="1"/>
    </xf>
    <xf numFmtId="165" fontId="1" fillId="8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vertical="center"/>
    </xf>
    <xf numFmtId="166" fontId="1" fillId="8" borderId="1" xfId="0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left" vertical="center"/>
    </xf>
    <xf numFmtId="0" fontId="2" fillId="0" borderId="0" xfId="0" applyFont="1"/>
    <xf numFmtId="0" fontId="6" fillId="2" borderId="2" xfId="0" applyFont="1" applyFill="1" applyBorder="1"/>
    <xf numFmtId="43" fontId="6" fillId="5" borderId="2" xfId="1" applyFont="1" applyFill="1" applyBorder="1" applyAlignment="1">
      <alignment horizontal="right"/>
    </xf>
    <xf numFmtId="43" fontId="6" fillId="2" borderId="2" xfId="1" applyFont="1" applyFill="1" applyBorder="1" applyAlignment="1">
      <alignment horizontal="right"/>
    </xf>
    <xf numFmtId="9" fontId="2" fillId="5" borderId="0" xfId="2" applyFont="1" applyFill="1" applyAlignment="1"/>
    <xf numFmtId="9" fontId="2" fillId="2" borderId="1" xfId="2" applyFont="1" applyFill="1" applyBorder="1"/>
    <xf numFmtId="9" fontId="2" fillId="0" borderId="0" xfId="2" applyFont="1" applyAlignment="1"/>
    <xf numFmtId="0" fontId="19" fillId="9" borderId="6" xfId="0" applyFont="1" applyFill="1" applyBorder="1"/>
    <xf numFmtId="0" fontId="20" fillId="10" borderId="7" xfId="0" applyFont="1" applyFill="1" applyBorder="1"/>
    <xf numFmtId="0" fontId="19" fillId="9" borderId="8" xfId="0" applyFont="1" applyFill="1" applyBorder="1"/>
    <xf numFmtId="0" fontId="21" fillId="10" borderId="9" xfId="0" applyFont="1" applyFill="1" applyBorder="1" applyAlignment="1">
      <alignment horizontal="left"/>
    </xf>
    <xf numFmtId="0" fontId="19" fillId="10" borderId="10" xfId="0" applyFont="1" applyFill="1" applyBorder="1" applyAlignment="1">
      <alignment horizontal="left"/>
    </xf>
    <xf numFmtId="0" fontId="20" fillId="10" borderId="11" xfId="0" applyFont="1" applyFill="1" applyBorder="1" applyAlignment="1">
      <alignment horizontal="left"/>
    </xf>
    <xf numFmtId="0" fontId="22" fillId="13" borderId="12" xfId="0" applyFont="1" applyFill="1" applyBorder="1"/>
    <xf numFmtId="0" fontId="22" fillId="13" borderId="13" xfId="0" applyFont="1" applyFill="1" applyBorder="1"/>
    <xf numFmtId="0" fontId="19" fillId="10" borderId="10" xfId="0" applyFont="1" applyFill="1" applyBorder="1"/>
    <xf numFmtId="0" fontId="20" fillId="10" borderId="11" xfId="0" applyFont="1" applyFill="1" applyBorder="1"/>
    <xf numFmtId="0" fontId="19" fillId="12" borderId="3" xfId="0" applyFont="1" applyFill="1" applyBorder="1" applyAlignment="1">
      <alignment vertical="center"/>
    </xf>
    <xf numFmtId="166" fontId="19" fillId="12" borderId="4" xfId="0" applyNumberFormat="1" applyFont="1" applyFill="1" applyBorder="1" applyAlignment="1">
      <alignment vertical="center"/>
    </xf>
    <xf numFmtId="0" fontId="18" fillId="11" borderId="6" xfId="0" applyFont="1" applyFill="1" applyBorder="1" applyAlignment="1">
      <alignment vertical="center"/>
    </xf>
    <xf numFmtId="3" fontId="17" fillId="9" borderId="18" xfId="0" applyNumberFormat="1" applyFont="1" applyFill="1" applyBorder="1" applyAlignment="1">
      <alignment horizontal="right" vertical="center"/>
    </xf>
    <xf numFmtId="3" fontId="17" fillId="9" borderId="18" xfId="0" applyNumberFormat="1" applyFont="1" applyFill="1" applyBorder="1" applyAlignment="1">
      <alignment horizontal="left" vertical="center"/>
    </xf>
    <xf numFmtId="166" fontId="17" fillId="9" borderId="7" xfId="0" applyNumberFormat="1" applyFont="1" applyFill="1" applyBorder="1" applyAlignment="1">
      <alignment horizontal="left" vertical="center"/>
    </xf>
    <xf numFmtId="0" fontId="17" fillId="9" borderId="19" xfId="0" applyFont="1" applyFill="1" applyBorder="1" applyAlignment="1">
      <alignment vertical="center"/>
    </xf>
    <xf numFmtId="0" fontId="22" fillId="13" borderId="21" xfId="0" applyFont="1" applyFill="1" applyBorder="1" applyAlignment="1">
      <alignment vertical="center"/>
    </xf>
    <xf numFmtId="0" fontId="22" fillId="13" borderId="21" xfId="0" applyFont="1" applyFill="1" applyBorder="1" applyAlignment="1">
      <alignment vertical="center" wrapText="1"/>
    </xf>
    <xf numFmtId="0" fontId="22" fillId="13" borderId="12" xfId="0" applyFont="1" applyFill="1" applyBorder="1" applyAlignment="1">
      <alignment vertical="center"/>
    </xf>
    <xf numFmtId="0" fontId="22" fillId="13" borderId="13" xfId="0" applyFont="1" applyFill="1" applyBorder="1" applyAlignment="1">
      <alignment vertical="center" wrapText="1"/>
    </xf>
    <xf numFmtId="0" fontId="25" fillId="11" borderId="6" xfId="0" applyFont="1" applyFill="1" applyBorder="1" applyAlignment="1">
      <alignment vertical="center"/>
    </xf>
    <xf numFmtId="3" fontId="15" fillId="9" borderId="18" xfId="0" applyNumberFormat="1" applyFont="1" applyFill="1" applyBorder="1" applyAlignment="1">
      <alignment horizontal="right" vertical="center"/>
    </xf>
    <xf numFmtId="0" fontId="15" fillId="9" borderId="18" xfId="0" applyFont="1" applyFill="1" applyBorder="1" applyAlignment="1">
      <alignment vertical="center"/>
    </xf>
    <xf numFmtId="166" fontId="15" fillId="9" borderId="7" xfId="0" applyNumberFormat="1" applyFont="1" applyFill="1" applyBorder="1" applyAlignment="1">
      <alignment horizontal="left" vertical="center"/>
    </xf>
    <xf numFmtId="0" fontId="25" fillId="11" borderId="8" xfId="0" applyFont="1" applyFill="1" applyBorder="1" applyAlignment="1">
      <alignment vertical="center"/>
    </xf>
    <xf numFmtId="9" fontId="15" fillId="10" borderId="16" xfId="2" applyFont="1" applyFill="1" applyBorder="1" applyAlignment="1"/>
    <xf numFmtId="9" fontId="15" fillId="10" borderId="17" xfId="2" applyFont="1" applyFill="1" applyBorder="1" applyAlignment="1"/>
    <xf numFmtId="165" fontId="19" fillId="12" borderId="4" xfId="0" applyNumberFormat="1" applyFont="1" applyFill="1" applyBorder="1" applyAlignment="1">
      <alignment horizontal="left" vertical="center"/>
    </xf>
    <xf numFmtId="0" fontId="19" fillId="12" borderId="15" xfId="0" applyFont="1" applyFill="1" applyBorder="1" applyAlignment="1">
      <alignment vertical="center"/>
    </xf>
    <xf numFmtId="165" fontId="19" fillId="12" borderId="4" xfId="0" applyNumberFormat="1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left"/>
    </xf>
    <xf numFmtId="0" fontId="14" fillId="15" borderId="3" xfId="0" applyFont="1" applyFill="1" applyBorder="1" applyAlignment="1">
      <alignment horizontal="left"/>
    </xf>
    <xf numFmtId="166" fontId="14" fillId="15" borderId="15" xfId="1" applyNumberFormat="1" applyFont="1" applyFill="1" applyBorder="1"/>
    <xf numFmtId="0" fontId="22" fillId="14" borderId="3" xfId="0" applyFont="1" applyFill="1" applyBorder="1" applyAlignment="1">
      <alignment horizontal="center" vertical="center"/>
    </xf>
    <xf numFmtId="1" fontId="22" fillId="14" borderId="15" xfId="0" applyNumberFormat="1" applyFont="1" applyFill="1" applyBorder="1" applyAlignment="1">
      <alignment horizontal="right"/>
    </xf>
    <xf numFmtId="0" fontId="14" fillId="16" borderId="3" xfId="0" applyFont="1" applyFill="1" applyBorder="1"/>
    <xf numFmtId="166" fontId="14" fillId="16" borderId="15" xfId="1" applyNumberFormat="1" applyFont="1" applyFill="1" applyBorder="1" applyAlignment="1"/>
    <xf numFmtId="166" fontId="15" fillId="9" borderId="18" xfId="1" applyNumberFormat="1" applyFont="1" applyFill="1" applyBorder="1" applyAlignment="1">
      <alignment horizontal="left" vertical="center"/>
    </xf>
    <xf numFmtId="0" fontId="7" fillId="13" borderId="3" xfId="0" applyFont="1" applyFill="1" applyBorder="1"/>
    <xf numFmtId="0" fontId="7" fillId="13" borderId="4" xfId="0" applyFont="1" applyFill="1" applyBorder="1" applyAlignment="1">
      <alignment horizontal="left"/>
    </xf>
    <xf numFmtId="0" fontId="1" fillId="9" borderId="12" xfId="0" applyFont="1" applyFill="1" applyBorder="1"/>
    <xf numFmtId="0" fontId="26" fillId="10" borderId="13" xfId="0" applyFont="1" applyFill="1" applyBorder="1" applyAlignment="1">
      <alignment horizontal="left"/>
    </xf>
    <xf numFmtId="0" fontId="22" fillId="14" borderId="24" xfId="0" applyFont="1" applyFill="1" applyBorder="1" applyAlignment="1">
      <alignment horizontal="center" vertical="center"/>
    </xf>
    <xf numFmtId="1" fontId="22" fillId="14" borderId="25" xfId="0" applyNumberFormat="1" applyFont="1" applyFill="1" applyBorder="1" applyAlignment="1">
      <alignment horizontal="right"/>
    </xf>
    <xf numFmtId="0" fontId="20" fillId="10" borderId="19" xfId="0" applyFont="1" applyFill="1" applyBorder="1"/>
    <xf numFmtId="0" fontId="20" fillId="9" borderId="19" xfId="0" applyFont="1" applyFill="1" applyBorder="1"/>
    <xf numFmtId="9" fontId="20" fillId="10" borderId="19" xfId="2" applyFont="1" applyFill="1" applyBorder="1" applyAlignment="1"/>
    <xf numFmtId="0" fontId="20" fillId="9" borderId="18" xfId="0" applyFont="1" applyFill="1" applyBorder="1"/>
    <xf numFmtId="0" fontId="20" fillId="9" borderId="7" xfId="0" applyFont="1" applyFill="1" applyBorder="1"/>
    <xf numFmtId="0" fontId="19" fillId="10" borderId="8" xfId="0" applyFont="1" applyFill="1" applyBorder="1"/>
    <xf numFmtId="0" fontId="20" fillId="9" borderId="9" xfId="0" applyFont="1" applyFill="1" applyBorder="1"/>
    <xf numFmtId="0" fontId="22" fillId="13" borderId="24" xfId="0" applyFont="1" applyFill="1" applyBorder="1" applyAlignment="1">
      <alignment horizontal="right" vertical="center" wrapText="1"/>
    </xf>
    <xf numFmtId="0" fontId="22" fillId="13" borderId="25" xfId="0" applyFont="1" applyFill="1" applyBorder="1" applyAlignment="1">
      <alignment horizontal="right" vertical="center" wrapText="1"/>
    </xf>
    <xf numFmtId="0" fontId="22" fillId="16" borderId="25" xfId="0" applyFont="1" applyFill="1" applyBorder="1" applyAlignment="1">
      <alignment horizontal="right" vertical="center"/>
    </xf>
    <xf numFmtId="0" fontId="22" fillId="13" borderId="25" xfId="0" applyFont="1" applyFill="1" applyBorder="1" applyAlignment="1">
      <alignment horizontal="right" vertical="center"/>
    </xf>
    <xf numFmtId="0" fontId="22" fillId="13" borderId="26" xfId="0" applyFont="1" applyFill="1" applyBorder="1" applyAlignment="1">
      <alignment horizontal="right" vertical="center" wrapText="1"/>
    </xf>
    <xf numFmtId="0" fontId="2" fillId="2" borderId="19" xfId="0" applyFont="1" applyFill="1" applyBorder="1"/>
    <xf numFmtId="0" fontId="2" fillId="2" borderId="20" xfId="0" applyFont="1" applyFill="1" applyBorder="1"/>
    <xf numFmtId="0" fontId="20" fillId="0" borderId="33" xfId="0" quotePrefix="1" applyFont="1" applyBorder="1"/>
    <xf numFmtId="0" fontId="20" fillId="0" borderId="18" xfId="0" quotePrefix="1" applyFont="1" applyBorder="1"/>
    <xf numFmtId="0" fontId="20" fillId="0" borderId="7" xfId="0" quotePrefix="1" applyFont="1" applyBorder="1"/>
    <xf numFmtId="0" fontId="20" fillId="0" borderId="19" xfId="0" quotePrefix="1" applyFont="1" applyBorder="1"/>
    <xf numFmtId="0" fontId="20" fillId="0" borderId="9" xfId="0" quotePrefix="1" applyFont="1" applyBorder="1"/>
    <xf numFmtId="0" fontId="20" fillId="9" borderId="8" xfId="0" quotePrefix="1" applyFont="1" applyFill="1" applyBorder="1"/>
    <xf numFmtId="0" fontId="20" fillId="2" borderId="19" xfId="0" quotePrefix="1" applyFont="1" applyFill="1" applyBorder="1"/>
    <xf numFmtId="0" fontId="20" fillId="2" borderId="9" xfId="0" quotePrefix="1" applyFont="1" applyFill="1" applyBorder="1"/>
    <xf numFmtId="0" fontId="20" fillId="9" borderId="8" xfId="0" applyFont="1" applyFill="1" applyBorder="1"/>
    <xf numFmtId="0" fontId="20" fillId="2" borderId="19" xfId="0" applyFont="1" applyFill="1" applyBorder="1"/>
    <xf numFmtId="0" fontId="20" fillId="2" borderId="9" xfId="0" applyFont="1" applyFill="1" applyBorder="1"/>
    <xf numFmtId="0" fontId="20" fillId="2" borderId="19" xfId="0" applyFont="1" applyFill="1" applyBorder="1" applyAlignment="1">
      <alignment horizontal="left"/>
    </xf>
    <xf numFmtId="0" fontId="20" fillId="2" borderId="9" xfId="0" applyFont="1" applyFill="1" applyBorder="1" applyAlignment="1">
      <alignment horizontal="left"/>
    </xf>
    <xf numFmtId="0" fontId="20" fillId="2" borderId="20" xfId="0" applyFont="1" applyFill="1" applyBorder="1"/>
    <xf numFmtId="0" fontId="20" fillId="2" borderId="11" xfId="0" applyFont="1" applyFill="1" applyBorder="1"/>
    <xf numFmtId="0" fontId="7" fillId="13" borderId="24" xfId="0" applyFont="1" applyFill="1" applyBorder="1"/>
    <xf numFmtId="0" fontId="7" fillId="13" borderId="25" xfId="0" applyFont="1" applyFill="1" applyBorder="1"/>
    <xf numFmtId="0" fontId="7" fillId="13" borderId="25" xfId="0" applyFont="1" applyFill="1" applyBorder="1" applyAlignment="1">
      <alignment horizontal="left"/>
    </xf>
    <xf numFmtId="0" fontId="20" fillId="9" borderId="19" xfId="0" applyFont="1" applyFill="1" applyBorder="1" applyAlignment="1">
      <alignment horizontal="right"/>
    </xf>
    <xf numFmtId="0" fontId="2" fillId="2" borderId="34" xfId="0" applyFont="1" applyFill="1" applyBorder="1"/>
    <xf numFmtId="0" fontId="2" fillId="2" borderId="35" xfId="0" applyFont="1" applyFill="1" applyBorder="1"/>
    <xf numFmtId="9" fontId="28" fillId="10" borderId="16" xfId="2" applyFont="1" applyFill="1" applyBorder="1" applyAlignment="1"/>
    <xf numFmtId="9" fontId="28" fillId="10" borderId="17" xfId="2" applyFont="1" applyFill="1" applyBorder="1" applyAlignment="1"/>
    <xf numFmtId="9" fontId="28" fillId="5" borderId="0" xfId="2" applyFont="1" applyFill="1" applyAlignment="1"/>
    <xf numFmtId="0" fontId="6" fillId="5" borderId="1" xfId="0" applyFont="1" applyFill="1" applyBorder="1" applyAlignment="1">
      <alignment horizontal="left"/>
    </xf>
    <xf numFmtId="0" fontId="19" fillId="10" borderId="36" xfId="0" applyFont="1" applyFill="1" applyBorder="1"/>
    <xf numFmtId="0" fontId="12" fillId="2" borderId="1" xfId="0" applyFont="1" applyFill="1" applyBorder="1" applyAlignment="1">
      <alignment horizontal="right" vertical="top"/>
    </xf>
    <xf numFmtId="0" fontId="20" fillId="9" borderId="6" xfId="0" quotePrefix="1" applyFont="1" applyFill="1" applyBorder="1"/>
    <xf numFmtId="0" fontId="23" fillId="10" borderId="9" xfId="0" applyFont="1" applyFill="1" applyBorder="1" applyAlignment="1">
      <alignment horizontal="left"/>
    </xf>
    <xf numFmtId="0" fontId="20" fillId="9" borderId="36" xfId="0" applyFont="1" applyFill="1" applyBorder="1"/>
    <xf numFmtId="0" fontId="20" fillId="9" borderId="38" xfId="0" applyFont="1" applyFill="1" applyBorder="1"/>
    <xf numFmtId="0" fontId="20" fillId="5" borderId="6" xfId="0" quotePrefix="1" applyFont="1" applyFill="1" applyBorder="1"/>
    <xf numFmtId="0" fontId="20" fillId="5" borderId="18" xfId="0" quotePrefix="1" applyFont="1" applyFill="1" applyBorder="1"/>
    <xf numFmtId="0" fontId="20" fillId="5" borderId="31" xfId="0" quotePrefix="1" applyFont="1" applyFill="1" applyBorder="1"/>
    <xf numFmtId="0" fontId="20" fillId="5" borderId="8" xfId="0" quotePrefix="1" applyFont="1" applyFill="1" applyBorder="1"/>
    <xf numFmtId="0" fontId="20" fillId="2" borderId="8" xfId="0" quotePrefix="1" applyFont="1" applyFill="1" applyBorder="1"/>
    <xf numFmtId="0" fontId="20" fillId="2" borderId="30" xfId="0" quotePrefix="1" applyFont="1" applyFill="1" applyBorder="1"/>
    <xf numFmtId="0" fontId="20" fillId="2" borderId="8" xfId="0" applyFont="1" applyFill="1" applyBorder="1"/>
    <xf numFmtId="0" fontId="20" fillId="2" borderId="30" xfId="0" applyFont="1" applyFill="1" applyBorder="1"/>
    <xf numFmtId="0" fontId="20" fillId="2" borderId="30" xfId="0" applyFont="1" applyFill="1" applyBorder="1" applyAlignment="1">
      <alignment horizontal="left"/>
    </xf>
    <xf numFmtId="0" fontId="20" fillId="2" borderId="10" xfId="0" applyFont="1" applyFill="1" applyBorder="1"/>
    <xf numFmtId="0" fontId="20" fillId="2" borderId="32" xfId="0" applyFont="1" applyFill="1" applyBorder="1"/>
    <xf numFmtId="166" fontId="15" fillId="9" borderId="37" xfId="1" applyNumberFormat="1" applyFont="1" applyFill="1" applyBorder="1" applyAlignment="1">
      <alignment horizontal="left" vertical="center"/>
    </xf>
    <xf numFmtId="0" fontId="19" fillId="10" borderId="40" xfId="0" applyFont="1" applyFill="1" applyBorder="1"/>
    <xf numFmtId="0" fontId="19" fillId="10" borderId="39" xfId="0" applyFont="1" applyFill="1" applyBorder="1"/>
    <xf numFmtId="0" fontId="20" fillId="10" borderId="42" xfId="0" applyFont="1" applyFill="1" applyBorder="1"/>
    <xf numFmtId="166" fontId="15" fillId="9" borderId="41" xfId="1" applyNumberFormat="1" applyFont="1" applyFill="1" applyBorder="1" applyAlignment="1">
      <alignment horizontal="left" vertical="center"/>
    </xf>
    <xf numFmtId="0" fontId="20" fillId="10" borderId="44" xfId="0" applyFont="1" applyFill="1" applyBorder="1"/>
    <xf numFmtId="0" fontId="20" fillId="9" borderId="44" xfId="0" applyFont="1" applyFill="1" applyBorder="1"/>
    <xf numFmtId="0" fontId="20" fillId="9" borderId="43" xfId="0" applyFont="1" applyFill="1" applyBorder="1"/>
    <xf numFmtId="0" fontId="19" fillId="10" borderId="45" xfId="0" applyFont="1" applyFill="1" applyBorder="1"/>
    <xf numFmtId="9" fontId="20" fillId="10" borderId="44" xfId="2" applyFont="1" applyFill="1" applyBorder="1" applyAlignment="1"/>
    <xf numFmtId="0" fontId="20" fillId="9" borderId="44" xfId="0" applyFont="1" applyFill="1" applyBorder="1" applyAlignment="1">
      <alignment horizontal="right"/>
    </xf>
    <xf numFmtId="0" fontId="20" fillId="9" borderId="45" xfId="0" applyFont="1" applyFill="1" applyBorder="1"/>
    <xf numFmtId="0" fontId="20" fillId="9" borderId="37" xfId="0" applyFont="1" applyFill="1" applyBorder="1"/>
    <xf numFmtId="0" fontId="20" fillId="9" borderId="46" xfId="0" applyFont="1" applyFill="1" applyBorder="1"/>
    <xf numFmtId="0" fontId="6" fillId="2" borderId="1" xfId="0" applyFont="1" applyFill="1" applyBorder="1"/>
    <xf numFmtId="0" fontId="7" fillId="13" borderId="47" xfId="0" applyFont="1" applyFill="1" applyBorder="1"/>
    <xf numFmtId="0" fontId="2" fillId="0" borderId="1" xfId="4" applyFont="1"/>
    <xf numFmtId="0" fontId="20" fillId="0" borderId="18" xfId="0" applyFont="1" applyBorder="1"/>
    <xf numFmtId="0" fontId="3" fillId="3" borderId="2" xfId="0" applyFont="1" applyFill="1" applyBorder="1" applyAlignment="1">
      <alignment vertical="center"/>
    </xf>
    <xf numFmtId="0" fontId="6" fillId="5" borderId="2" xfId="0" applyFont="1" applyFill="1" applyBorder="1"/>
    <xf numFmtId="0" fontId="2" fillId="2" borderId="1" xfId="5" applyFont="1" applyFill="1"/>
    <xf numFmtId="0" fontId="32" fillId="0" borderId="1" xfId="5" applyFont="1"/>
    <xf numFmtId="0" fontId="2" fillId="2" borderId="1" xfId="5" applyFont="1" applyFill="1" applyAlignment="1">
      <alignment vertical="top"/>
    </xf>
    <xf numFmtId="0" fontId="2" fillId="2" borderId="1" xfId="5" applyFont="1" applyFill="1" applyAlignment="1">
      <alignment horizontal="left"/>
    </xf>
    <xf numFmtId="0" fontId="14" fillId="17" borderId="12" xfId="5" applyFont="1" applyFill="1" applyBorder="1"/>
    <xf numFmtId="0" fontId="4" fillId="2" borderId="1" xfId="5" applyFont="1" applyFill="1"/>
    <xf numFmtId="0" fontId="14" fillId="18" borderId="8" xfId="5" applyFont="1" applyFill="1" applyBorder="1"/>
    <xf numFmtId="0" fontId="34" fillId="2" borderId="1" xfId="5" applyFont="1" applyFill="1"/>
    <xf numFmtId="0" fontId="14" fillId="18" borderId="12" xfId="5" applyFont="1" applyFill="1" applyBorder="1"/>
    <xf numFmtId="0" fontId="15" fillId="18" borderId="7" xfId="5" applyFont="1" applyFill="1" applyBorder="1"/>
    <xf numFmtId="0" fontId="14" fillId="18" borderId="10" xfId="5" applyFont="1" applyFill="1" applyBorder="1" applyAlignment="1">
      <alignment horizontal="left"/>
    </xf>
    <xf numFmtId="0" fontId="14" fillId="19" borderId="1" xfId="5" applyFont="1" applyFill="1" applyAlignment="1">
      <alignment horizontal="left"/>
    </xf>
    <xf numFmtId="0" fontId="15" fillId="19" borderId="1" xfId="5" applyFont="1" applyFill="1" applyAlignment="1">
      <alignment horizontal="left"/>
    </xf>
    <xf numFmtId="0" fontId="15" fillId="19" borderId="34" xfId="5" applyFont="1" applyFill="1" applyBorder="1" applyAlignment="1">
      <alignment horizontal="left"/>
    </xf>
    <xf numFmtId="0" fontId="2" fillId="2" borderId="34" xfId="5" applyFont="1" applyFill="1" applyBorder="1"/>
    <xf numFmtId="0" fontId="3" fillId="2" borderId="1" xfId="5" applyFont="1" applyFill="1" applyAlignment="1">
      <alignment vertical="center"/>
    </xf>
    <xf numFmtId="0" fontId="3" fillId="2" borderId="1" xfId="5" applyFont="1" applyFill="1" applyAlignment="1">
      <alignment horizontal="left" vertical="center"/>
    </xf>
    <xf numFmtId="0" fontId="14" fillId="17" borderId="3" xfId="5" applyFont="1" applyFill="1" applyBorder="1" applyAlignment="1">
      <alignment horizontal="center" vertical="center"/>
    </xf>
    <xf numFmtId="1" fontId="14" fillId="17" borderId="15" xfId="5" applyNumberFormat="1" applyFont="1" applyFill="1" applyBorder="1" applyAlignment="1">
      <alignment horizontal="right"/>
    </xf>
    <xf numFmtId="0" fontId="14" fillId="17" borderId="12" xfId="5" applyFont="1" applyFill="1" applyBorder="1" applyAlignment="1">
      <alignment vertical="center"/>
    </xf>
    <xf numFmtId="0" fontId="14" fillId="17" borderId="21" xfId="5" applyFont="1" applyFill="1" applyBorder="1" applyAlignment="1">
      <alignment vertical="center"/>
    </xf>
    <xf numFmtId="0" fontId="14" fillId="17" borderId="21" xfId="5" applyFont="1" applyFill="1" applyBorder="1" applyAlignment="1">
      <alignment vertical="center" wrapText="1"/>
    </xf>
    <xf numFmtId="0" fontId="14" fillId="17" borderId="13" xfId="5" applyFont="1" applyFill="1" applyBorder="1" applyAlignment="1">
      <alignment vertical="center" wrapText="1"/>
    </xf>
    <xf numFmtId="0" fontId="10" fillId="2" borderId="1" xfId="5" applyFont="1" applyFill="1"/>
    <xf numFmtId="0" fontId="10" fillId="2" borderId="1" xfId="5" applyFont="1" applyFill="1" applyAlignment="1">
      <alignment vertical="center" wrapText="1"/>
    </xf>
    <xf numFmtId="0" fontId="14" fillId="18" borderId="6" xfId="5" applyFont="1" applyFill="1" applyBorder="1" applyAlignment="1">
      <alignment vertical="center"/>
    </xf>
    <xf numFmtId="0" fontId="15" fillId="18" borderId="18" xfId="5" applyFont="1" applyFill="1" applyBorder="1" applyAlignment="1">
      <alignment vertical="center"/>
    </xf>
    <xf numFmtId="169" fontId="15" fillId="18" borderId="18" xfId="5" applyNumberFormat="1" applyFont="1" applyFill="1" applyBorder="1" applyAlignment="1">
      <alignment horizontal="left" vertical="center"/>
    </xf>
    <xf numFmtId="166" fontId="15" fillId="18" borderId="7" xfId="5" applyNumberFormat="1" applyFont="1" applyFill="1" applyBorder="1" applyAlignment="1">
      <alignment horizontal="left" vertical="center"/>
    </xf>
    <xf numFmtId="166" fontId="15" fillId="18" borderId="18" xfId="5" applyNumberFormat="1" applyFont="1" applyFill="1" applyBorder="1" applyAlignment="1">
      <alignment horizontal="left" vertical="center"/>
    </xf>
    <xf numFmtId="0" fontId="2" fillId="2" borderId="1" xfId="5" applyFont="1" applyFill="1" applyAlignment="1">
      <alignment vertical="center"/>
    </xf>
    <xf numFmtId="3" fontId="2" fillId="2" borderId="1" xfId="5" applyNumberFormat="1" applyFont="1" applyFill="1" applyAlignment="1">
      <alignment horizontal="right" vertical="center"/>
    </xf>
    <xf numFmtId="3" fontId="2" fillId="2" borderId="1" xfId="5" applyNumberFormat="1" applyFont="1" applyFill="1" applyAlignment="1">
      <alignment horizontal="left" vertical="center"/>
    </xf>
    <xf numFmtId="166" fontId="2" fillId="2" borderId="1" xfId="5" applyNumberFormat="1" applyFont="1" applyFill="1" applyAlignment="1">
      <alignment horizontal="left" vertical="center"/>
    </xf>
    <xf numFmtId="164" fontId="2" fillId="2" borderId="1" xfId="5" applyNumberFormat="1" applyFont="1" applyFill="1"/>
    <xf numFmtId="3" fontId="15" fillId="18" borderId="18" xfId="5" applyNumberFormat="1" applyFont="1" applyFill="1" applyBorder="1" applyAlignment="1">
      <alignment horizontal="left" vertical="center"/>
    </xf>
    <xf numFmtId="0" fontId="1" fillId="2" borderId="1" xfId="5" applyFont="1" applyFill="1"/>
    <xf numFmtId="0" fontId="14" fillId="18" borderId="8" xfId="5" applyFont="1" applyFill="1" applyBorder="1" applyAlignment="1">
      <alignment vertical="center"/>
    </xf>
    <xf numFmtId="0" fontId="1" fillId="2" borderId="1" xfId="5" applyFont="1" applyFill="1" applyAlignment="1">
      <alignment vertical="center"/>
    </xf>
    <xf numFmtId="165" fontId="2" fillId="2" borderId="1" xfId="5" applyNumberFormat="1" applyFont="1" applyFill="1" applyAlignment="1">
      <alignment vertical="center"/>
    </xf>
    <xf numFmtId="3" fontId="2" fillId="2" borderId="1" xfId="5" applyNumberFormat="1" applyFont="1" applyFill="1" applyAlignment="1">
      <alignment horizontal="left"/>
    </xf>
    <xf numFmtId="166" fontId="2" fillId="2" borderId="1" xfId="5" applyNumberFormat="1" applyFont="1" applyFill="1"/>
    <xf numFmtId="0" fontId="3" fillId="4" borderId="55" xfId="5" applyFont="1" applyFill="1" applyBorder="1"/>
    <xf numFmtId="0" fontId="3" fillId="4" borderId="55" xfId="5" applyFont="1" applyFill="1" applyBorder="1" applyAlignment="1">
      <alignment wrapText="1"/>
    </xf>
    <xf numFmtId="43" fontId="2" fillId="2" borderId="55" xfId="5" applyNumberFormat="1" applyFont="1" applyFill="1" applyBorder="1" applyAlignment="1">
      <alignment horizontal="right"/>
    </xf>
    <xf numFmtId="0" fontId="2" fillId="2" borderId="1" xfId="5" applyFont="1" applyFill="1" applyAlignment="1">
      <alignment horizontal="center"/>
    </xf>
    <xf numFmtId="165" fontId="1" fillId="2" borderId="1" xfId="5" applyNumberFormat="1" applyFont="1" applyFill="1" applyAlignment="1">
      <alignment horizontal="left" vertical="center"/>
    </xf>
    <xf numFmtId="0" fontId="5" fillId="2" borderId="1" xfId="5" applyFont="1" applyFill="1" applyAlignment="1">
      <alignment vertical="center" wrapText="1"/>
    </xf>
    <xf numFmtId="165" fontId="1" fillId="2" borderId="1" xfId="5" applyNumberFormat="1" applyFont="1" applyFill="1" applyAlignment="1">
      <alignment horizontal="center" vertical="center"/>
    </xf>
    <xf numFmtId="0" fontId="14" fillId="17" borderId="24" xfId="5" applyFont="1" applyFill="1" applyBorder="1" applyAlignment="1">
      <alignment horizontal="center" vertical="center"/>
    </xf>
    <xf numFmtId="1" fontId="14" fillId="17" borderId="25" xfId="5" applyNumberFormat="1" applyFont="1" applyFill="1" applyBorder="1" applyAlignment="1">
      <alignment horizontal="right"/>
    </xf>
    <xf numFmtId="0" fontId="14" fillId="18" borderId="6" xfId="5" applyFont="1" applyFill="1" applyBorder="1"/>
    <xf numFmtId="9" fontId="15" fillId="18" borderId="18" xfId="6" applyFont="1" applyFill="1" applyBorder="1"/>
    <xf numFmtId="0" fontId="14" fillId="18" borderId="56" xfId="5" applyFont="1" applyFill="1" applyBorder="1"/>
    <xf numFmtId="9" fontId="15" fillId="18" borderId="57" xfId="6" applyFont="1" applyFill="1" applyBorder="1"/>
    <xf numFmtId="0" fontId="14" fillId="18" borderId="36" xfId="5" applyFont="1" applyFill="1" applyBorder="1"/>
    <xf numFmtId="9" fontId="15" fillId="18" borderId="57" xfId="5" applyNumberFormat="1" applyFont="1" applyFill="1" applyBorder="1"/>
    <xf numFmtId="0" fontId="33" fillId="5" borderId="25" xfId="5" applyFont="1" applyFill="1" applyBorder="1"/>
    <xf numFmtId="0" fontId="35" fillId="2" borderId="1" xfId="5" applyFont="1" applyFill="1"/>
    <xf numFmtId="0" fontId="15" fillId="18" borderId="19" xfId="5" applyFont="1" applyFill="1" applyBorder="1"/>
    <xf numFmtId="0" fontId="33" fillId="5" borderId="50" xfId="5" applyFont="1" applyFill="1" applyBorder="1"/>
    <xf numFmtId="9" fontId="15" fillId="19" borderId="7" xfId="6" applyFont="1" applyFill="1" applyBorder="1" applyAlignment="1">
      <alignment horizontal="left" vertical="center"/>
    </xf>
    <xf numFmtId="0" fontId="32" fillId="5" borderId="1" xfId="5" applyFont="1" applyFill="1"/>
    <xf numFmtId="0" fontId="33" fillId="5" borderId="26" xfId="5" applyFont="1" applyFill="1" applyBorder="1"/>
    <xf numFmtId="1" fontId="14" fillId="20" borderId="25" xfId="5" applyNumberFormat="1" applyFont="1" applyFill="1" applyBorder="1" applyAlignment="1">
      <alignment horizontal="right" wrapText="1"/>
    </xf>
    <xf numFmtId="166" fontId="15" fillId="19" borderId="18" xfId="5" applyNumberFormat="1" applyFont="1" applyFill="1" applyBorder="1" applyAlignment="1">
      <alignment horizontal="left" vertical="center"/>
    </xf>
    <xf numFmtId="166" fontId="15" fillId="19" borderId="7" xfId="5" applyNumberFormat="1" applyFont="1" applyFill="1" applyBorder="1" applyAlignment="1">
      <alignment horizontal="left" vertical="center"/>
    </xf>
    <xf numFmtId="166" fontId="15" fillId="19" borderId="19" xfId="5" applyNumberFormat="1" applyFont="1" applyFill="1" applyBorder="1" applyAlignment="1">
      <alignment horizontal="left" vertical="center"/>
    </xf>
    <xf numFmtId="166" fontId="15" fillId="19" borderId="9" xfId="5" applyNumberFormat="1" applyFont="1" applyFill="1" applyBorder="1" applyAlignment="1">
      <alignment horizontal="left" vertical="center"/>
    </xf>
    <xf numFmtId="166" fontId="15" fillId="19" borderId="42" xfId="5" applyNumberFormat="1" applyFont="1" applyFill="1" applyBorder="1" applyAlignment="1">
      <alignment horizontal="left" vertical="center"/>
    </xf>
    <xf numFmtId="166" fontId="15" fillId="19" borderId="51" xfId="5" applyNumberFormat="1" applyFont="1" applyFill="1" applyBorder="1" applyAlignment="1">
      <alignment horizontal="left" vertical="center"/>
    </xf>
    <xf numFmtId="166" fontId="15" fillId="19" borderId="20" xfId="5" applyNumberFormat="1" applyFont="1" applyFill="1" applyBorder="1" applyAlignment="1">
      <alignment horizontal="left" vertical="center"/>
    </xf>
    <xf numFmtId="166" fontId="15" fillId="19" borderId="11" xfId="5" applyNumberFormat="1" applyFont="1" applyFill="1" applyBorder="1" applyAlignment="1">
      <alignment horizontal="left" vertical="center"/>
    </xf>
    <xf numFmtId="167" fontId="14" fillId="20" borderId="23" xfId="5" applyNumberFormat="1" applyFont="1" applyFill="1" applyBorder="1" applyAlignment="1">
      <alignment vertical="center"/>
    </xf>
    <xf numFmtId="167" fontId="14" fillId="20" borderId="52" xfId="5" applyNumberFormat="1" applyFont="1" applyFill="1" applyBorder="1" applyAlignment="1">
      <alignment vertical="center"/>
    </xf>
    <xf numFmtId="1" fontId="14" fillId="21" borderId="15" xfId="5" applyNumberFormat="1" applyFont="1" applyFill="1" applyBorder="1" applyAlignment="1">
      <alignment horizontal="right"/>
    </xf>
    <xf numFmtId="1" fontId="14" fillId="21" borderId="25" xfId="5" applyNumberFormat="1" applyFont="1" applyFill="1" applyBorder="1" applyAlignment="1">
      <alignment horizontal="right"/>
    </xf>
    <xf numFmtId="0" fontId="15" fillId="19" borderId="1" xfId="5" applyFont="1" applyFill="1"/>
    <xf numFmtId="166" fontId="15" fillId="19" borderId="1" xfId="5" applyNumberFormat="1" applyFont="1" applyFill="1" applyAlignment="1">
      <alignment horizontal="left" vertical="center"/>
    </xf>
    <xf numFmtId="9" fontId="15" fillId="19" borderId="1" xfId="5" applyNumberFormat="1" applyFont="1" applyFill="1" applyAlignment="1">
      <alignment vertical="center"/>
    </xf>
    <xf numFmtId="0" fontId="3" fillId="4" borderId="53" xfId="5" applyFont="1" applyFill="1" applyBorder="1" applyAlignment="1">
      <alignment wrapText="1"/>
    </xf>
    <xf numFmtId="43" fontId="2" fillId="2" borderId="53" xfId="5" applyNumberFormat="1" applyFont="1" applyFill="1" applyBorder="1" applyAlignment="1">
      <alignment horizontal="right"/>
    </xf>
    <xf numFmtId="0" fontId="33" fillId="5" borderId="1" xfId="5" applyFont="1" applyFill="1"/>
    <xf numFmtId="0" fontId="14" fillId="17" borderId="3" xfId="5" applyFont="1" applyFill="1" applyBorder="1"/>
    <xf numFmtId="0" fontId="14" fillId="17" borderId="4" xfId="5" applyFont="1" applyFill="1" applyBorder="1" applyAlignment="1">
      <alignment horizontal="left"/>
    </xf>
    <xf numFmtId="0" fontId="12" fillId="2" borderId="1" xfId="0" applyFont="1" applyFill="1" applyBorder="1" applyAlignment="1">
      <alignment vertical="top"/>
    </xf>
    <xf numFmtId="0" fontId="30" fillId="2" borderId="1" xfId="5" applyFont="1" applyFill="1" applyAlignment="1">
      <alignment horizontal="center" vertical="top"/>
    </xf>
    <xf numFmtId="0" fontId="7" fillId="7" borderId="47" xfId="0" applyFont="1" applyFill="1" applyBorder="1"/>
    <xf numFmtId="0" fontId="20" fillId="5" borderId="18" xfId="0" applyFont="1" applyFill="1" applyBorder="1"/>
    <xf numFmtId="0" fontId="20" fillId="2" borderId="37" xfId="0" applyFont="1" applyFill="1" applyBorder="1"/>
    <xf numFmtId="165" fontId="19" fillId="12" borderId="15" xfId="1" applyNumberFormat="1" applyFont="1" applyFill="1" applyBorder="1" applyAlignment="1">
      <alignment vertical="center"/>
    </xf>
    <xf numFmtId="171" fontId="17" fillId="9" borderId="18" xfId="0" applyNumberFormat="1" applyFont="1" applyFill="1" applyBorder="1" applyAlignment="1">
      <alignment horizontal="right" vertical="center"/>
    </xf>
    <xf numFmtId="9" fontId="2" fillId="5" borderId="0" xfId="2" applyFont="1" applyFill="1"/>
    <xf numFmtId="9" fontId="22" fillId="13" borderId="25" xfId="2" applyFont="1" applyFill="1" applyBorder="1" applyAlignment="1">
      <alignment horizontal="right" vertical="center" wrapText="1"/>
    </xf>
    <xf numFmtId="9" fontId="20" fillId="0" borderId="18" xfId="2" quotePrefix="1" applyFont="1" applyBorder="1"/>
    <xf numFmtId="9" fontId="20" fillId="9" borderId="33" xfId="2" quotePrefix="1" applyFont="1" applyFill="1" applyBorder="1"/>
    <xf numFmtId="9" fontId="20" fillId="9" borderId="49" xfId="2" quotePrefix="1" applyFont="1" applyFill="1" applyBorder="1"/>
    <xf numFmtId="9" fontId="20" fillId="9" borderId="49" xfId="2" applyFont="1" applyFill="1" applyBorder="1"/>
    <xf numFmtId="9" fontId="7" fillId="13" borderId="25" xfId="2" applyFont="1" applyFill="1" applyBorder="1"/>
    <xf numFmtId="9" fontId="2" fillId="2" borderId="34" xfId="2" applyFont="1" applyFill="1" applyBorder="1"/>
    <xf numFmtId="0" fontId="2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right" vertical="center"/>
    </xf>
    <xf numFmtId="0" fontId="19" fillId="12" borderId="1" xfId="0" applyFont="1" applyFill="1" applyBorder="1" applyAlignment="1">
      <alignment vertical="center"/>
    </xf>
    <xf numFmtId="165" fontId="19" fillId="12" borderId="1" xfId="0" applyNumberFormat="1" applyFont="1" applyFill="1" applyBorder="1" applyAlignment="1">
      <alignment horizontal="left" vertical="center"/>
    </xf>
    <xf numFmtId="165" fontId="1" fillId="2" borderId="1" xfId="0" applyNumberFormat="1" applyFont="1" applyFill="1" applyBorder="1" applyAlignment="1">
      <alignment horizontal="left" vertical="center"/>
    </xf>
    <xf numFmtId="0" fontId="31" fillId="2" borderId="1" xfId="0" applyFont="1" applyFill="1" applyBorder="1"/>
    <xf numFmtId="0" fontId="27" fillId="2" borderId="1" xfId="0" applyFont="1" applyFill="1" applyBorder="1" applyAlignment="1">
      <alignment vertical="center"/>
    </xf>
    <xf numFmtId="0" fontId="2" fillId="0" borderId="1" xfId="0" applyFont="1" applyBorder="1"/>
    <xf numFmtId="0" fontId="19" fillId="8" borderId="1" xfId="0" applyFont="1" applyFill="1" applyBorder="1" applyAlignment="1">
      <alignment horizontal="right" vertical="center"/>
    </xf>
    <xf numFmtId="0" fontId="19" fillId="8" borderId="1" xfId="0" applyFont="1" applyFill="1" applyBorder="1" applyAlignment="1">
      <alignment vertical="center"/>
    </xf>
    <xf numFmtId="165" fontId="19" fillId="8" borderId="1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37" fillId="2" borderId="1" xfId="0" applyFont="1" applyFill="1" applyBorder="1" applyAlignment="1">
      <alignment vertical="top"/>
    </xf>
    <xf numFmtId="0" fontId="20" fillId="10" borderId="19" xfId="2" applyNumberFormat="1" applyFont="1" applyFill="1" applyBorder="1" applyAlignment="1"/>
    <xf numFmtId="0" fontId="20" fillId="2" borderId="1" xfId="0" applyFont="1" applyFill="1" applyBorder="1"/>
    <xf numFmtId="0" fontId="7" fillId="2" borderId="1" xfId="0" applyFont="1" applyFill="1" applyBorder="1" applyAlignment="1">
      <alignment horizontal="left"/>
    </xf>
    <xf numFmtId="3" fontId="20" fillId="2" borderId="19" xfId="0" quotePrefix="1" applyNumberFormat="1" applyFont="1" applyFill="1" applyBorder="1"/>
    <xf numFmtId="0" fontId="7" fillId="2" borderId="1" xfId="0" applyFont="1" applyFill="1" applyBorder="1" applyAlignment="1">
      <alignment horizontal="left" vertical="center"/>
    </xf>
    <xf numFmtId="0" fontId="20" fillId="2" borderId="36" xfId="0" quotePrefix="1" applyFont="1" applyFill="1" applyBorder="1"/>
    <xf numFmtId="0" fontId="20" fillId="2" borderId="37" xfId="0" quotePrefix="1" applyFont="1" applyFill="1" applyBorder="1"/>
    <xf numFmtId="3" fontId="20" fillId="2" borderId="19" xfId="0" applyNumberFormat="1" applyFont="1" applyFill="1" applyBorder="1"/>
    <xf numFmtId="0" fontId="38" fillId="0" borderId="0" xfId="0" applyFont="1"/>
    <xf numFmtId="0" fontId="39" fillId="0" borderId="0" xfId="0" applyFont="1"/>
    <xf numFmtId="0" fontId="40" fillId="0" borderId="1" xfId="0" applyFont="1" applyBorder="1"/>
    <xf numFmtId="9" fontId="40" fillId="0" borderId="1" xfId="2" applyFont="1" applyFill="1" applyBorder="1"/>
    <xf numFmtId="0" fontId="40" fillId="0" borderId="0" xfId="0" applyFont="1"/>
    <xf numFmtId="0" fontId="41" fillId="2" borderId="1" xfId="0" applyFont="1" applyFill="1" applyBorder="1" applyAlignment="1">
      <alignment vertical="top"/>
    </xf>
    <xf numFmtId="0" fontId="7" fillId="22" borderId="15" xfId="0" applyFont="1" applyFill="1" applyBorder="1" applyAlignment="1">
      <alignment vertical="center"/>
    </xf>
    <xf numFmtId="0" fontId="7" fillId="22" borderId="4" xfId="0" applyFont="1" applyFill="1" applyBorder="1" applyAlignment="1">
      <alignment horizontal="left" vertical="center"/>
    </xf>
    <xf numFmtId="0" fontId="3" fillId="22" borderId="2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 vertical="top"/>
    </xf>
    <xf numFmtId="0" fontId="43" fillId="2" borderId="1" xfId="0" applyFont="1" applyFill="1" applyBorder="1"/>
    <xf numFmtId="0" fontId="22" fillId="24" borderId="22" xfId="0" applyFont="1" applyFill="1" applyBorder="1"/>
    <xf numFmtId="1" fontId="22" fillId="24" borderId="25" xfId="0" applyNumberFormat="1" applyFont="1" applyFill="1" applyBorder="1" applyAlignment="1">
      <alignment horizontal="right" wrapText="1"/>
    </xf>
    <xf numFmtId="1" fontId="22" fillId="24" borderId="23" xfId="0" applyNumberFormat="1" applyFont="1" applyFill="1" applyBorder="1" applyAlignment="1">
      <alignment horizontal="right" wrapText="1"/>
    </xf>
    <xf numFmtId="0" fontId="22" fillId="25" borderId="22" xfId="0" applyFont="1" applyFill="1" applyBorder="1" applyAlignment="1">
      <alignment vertical="center" wrapText="1"/>
    </xf>
    <xf numFmtId="167" fontId="22" fillId="25" borderId="23" xfId="0" applyNumberFormat="1" applyFont="1" applyFill="1" applyBorder="1" applyAlignment="1">
      <alignment vertical="center"/>
    </xf>
    <xf numFmtId="0" fontId="22" fillId="24" borderId="24" xfId="0" applyFont="1" applyFill="1" applyBorder="1"/>
    <xf numFmtId="0" fontId="18" fillId="26" borderId="22" xfId="5" applyFont="1" applyFill="1" applyBorder="1" applyAlignment="1">
      <alignment vertical="center" wrapText="1"/>
    </xf>
    <xf numFmtId="167" fontId="18" fillId="26" borderId="23" xfId="5" applyNumberFormat="1" applyFont="1" applyFill="1" applyBorder="1" applyAlignment="1">
      <alignment vertical="center"/>
    </xf>
    <xf numFmtId="0" fontId="18" fillId="26" borderId="22" xfId="5" applyFont="1" applyFill="1" applyBorder="1"/>
    <xf numFmtId="1" fontId="18" fillId="26" borderId="25" xfId="5" applyNumberFormat="1" applyFont="1" applyFill="1" applyBorder="1" applyAlignment="1">
      <alignment horizontal="right" wrapText="1"/>
    </xf>
    <xf numFmtId="0" fontId="18" fillId="26" borderId="24" xfId="5" applyFont="1" applyFill="1" applyBorder="1"/>
    <xf numFmtId="0" fontId="14" fillId="26" borderId="22" xfId="5" applyFont="1" applyFill="1" applyBorder="1" applyAlignment="1">
      <alignment vertical="center" wrapText="1"/>
    </xf>
    <xf numFmtId="167" fontId="14" fillId="26" borderId="23" xfId="5" applyNumberFormat="1" applyFont="1" applyFill="1" applyBorder="1" applyAlignment="1">
      <alignment vertical="center"/>
    </xf>
    <xf numFmtId="0" fontId="41" fillId="2" borderId="1" xfId="0" applyFont="1" applyFill="1" applyBorder="1" applyAlignment="1">
      <alignment vertical="center"/>
    </xf>
    <xf numFmtId="0" fontId="36" fillId="0" borderId="0" xfId="0" applyFont="1"/>
    <xf numFmtId="9" fontId="2" fillId="0" borderId="1" xfId="2" applyFont="1" applyFill="1" applyBorder="1"/>
    <xf numFmtId="0" fontId="1" fillId="0" borderId="0" xfId="0" applyFont="1"/>
    <xf numFmtId="0" fontId="19" fillId="0" borderId="19" xfId="0" applyFont="1" applyBorder="1"/>
    <xf numFmtId="170" fontId="20" fillId="0" borderId="19" xfId="0" applyNumberFormat="1" applyFont="1" applyBorder="1"/>
    <xf numFmtId="165" fontId="2" fillId="0" borderId="1" xfId="0" applyNumberFormat="1" applyFont="1" applyBorder="1"/>
    <xf numFmtId="0" fontId="20" fillId="5" borderId="59" xfId="0" quotePrefix="1" applyFont="1" applyFill="1" applyBorder="1"/>
    <xf numFmtId="0" fontId="20" fillId="0" borderId="37" xfId="0" quotePrefix="1" applyFont="1" applyBorder="1"/>
    <xf numFmtId="0" fontId="20" fillId="0" borderId="8" xfId="0" applyFont="1" applyBorder="1"/>
    <xf numFmtId="0" fontId="45" fillId="2" borderId="1" xfId="0" applyFont="1" applyFill="1" applyBorder="1"/>
    <xf numFmtId="0" fontId="45" fillId="5" borderId="0" xfId="0" applyFont="1" applyFill="1"/>
    <xf numFmtId="0" fontId="46" fillId="13" borderId="4" xfId="0" applyFont="1" applyFill="1" applyBorder="1" applyAlignment="1">
      <alignment horizontal="left"/>
    </xf>
    <xf numFmtId="165" fontId="15" fillId="9" borderId="18" xfId="1" applyNumberFormat="1" applyFont="1" applyFill="1" applyBorder="1" applyAlignment="1">
      <alignment horizontal="left" vertical="center"/>
    </xf>
    <xf numFmtId="165" fontId="14" fillId="16" borderId="15" xfId="1" applyNumberFormat="1" applyFont="1" applyFill="1" applyBorder="1" applyAlignment="1"/>
    <xf numFmtId="165" fontId="22" fillId="24" borderId="23" xfId="0" applyNumberFormat="1" applyFont="1" applyFill="1" applyBorder="1" applyAlignment="1">
      <alignment horizontal="right" wrapText="1"/>
    </xf>
    <xf numFmtId="165" fontId="14" fillId="15" borderId="15" xfId="1" applyNumberFormat="1" applyFont="1" applyFill="1" applyBorder="1"/>
    <xf numFmtId="165" fontId="22" fillId="25" borderId="23" xfId="0" applyNumberFormat="1" applyFont="1" applyFill="1" applyBorder="1" applyAlignment="1">
      <alignment vertical="center"/>
    </xf>
    <xf numFmtId="0" fontId="20" fillId="0" borderId="19" xfId="0" applyFont="1" applyBorder="1"/>
    <xf numFmtId="0" fontId="20" fillId="0" borderId="43" xfId="0" applyFont="1" applyBorder="1"/>
    <xf numFmtId="165" fontId="19" fillId="12" borderId="4" xfId="0" applyNumberFormat="1" applyFont="1" applyFill="1" applyBorder="1" applyAlignment="1">
      <alignment vertical="center"/>
    </xf>
    <xf numFmtId="9" fontId="0" fillId="0" borderId="0" xfId="2" applyFont="1"/>
    <xf numFmtId="0" fontId="19" fillId="12" borderId="3" xfId="0" applyFont="1" applyFill="1" applyBorder="1" applyAlignment="1">
      <alignment horizontal="right" vertical="center"/>
    </xf>
    <xf numFmtId="0" fontId="19" fillId="12" borderId="15" xfId="0" applyFont="1" applyFill="1" applyBorder="1" applyAlignment="1">
      <alignment horizontal="right" vertical="center"/>
    </xf>
    <xf numFmtId="0" fontId="41" fillId="2" borderId="1" xfId="0" applyFont="1" applyFill="1" applyBorder="1" applyAlignment="1">
      <alignment horizontal="center" vertical="top"/>
    </xf>
    <xf numFmtId="0" fontId="7" fillId="22" borderId="14" xfId="0" applyFont="1" applyFill="1" applyBorder="1" applyAlignment="1">
      <alignment horizontal="left" vertical="center"/>
    </xf>
    <xf numFmtId="0" fontId="7" fillId="22" borderId="5" xfId="0" applyFont="1" applyFill="1" applyBorder="1" applyAlignment="1">
      <alignment horizontal="left" vertical="center"/>
    </xf>
    <xf numFmtId="0" fontId="7" fillId="22" borderId="3" xfId="0" applyFont="1" applyFill="1" applyBorder="1" applyAlignment="1">
      <alignment horizontal="left"/>
    </xf>
    <xf numFmtId="0" fontId="6" fillId="23" borderId="4" xfId="0" applyFont="1" applyFill="1" applyBorder="1" applyAlignment="1">
      <alignment horizontal="left"/>
    </xf>
    <xf numFmtId="0" fontId="7" fillId="22" borderId="3" xfId="0" applyFont="1" applyFill="1" applyBorder="1" applyAlignment="1">
      <alignment horizontal="left" vertical="center"/>
    </xf>
    <xf numFmtId="0" fontId="7" fillId="22" borderId="15" xfId="0" applyFont="1" applyFill="1" applyBorder="1" applyAlignment="1">
      <alignment horizontal="left" vertical="center"/>
    </xf>
    <xf numFmtId="0" fontId="7" fillId="22" borderId="24" xfId="0" applyFont="1" applyFill="1" applyBorder="1" applyAlignment="1">
      <alignment horizontal="center" vertical="center"/>
    </xf>
    <xf numFmtId="0" fontId="7" fillId="22" borderId="25" xfId="0" applyFont="1" applyFill="1" applyBorder="1" applyAlignment="1">
      <alignment horizontal="center" vertical="center"/>
    </xf>
    <xf numFmtId="0" fontId="7" fillId="22" borderId="27" xfId="0" applyFont="1" applyFill="1" applyBorder="1" applyAlignment="1">
      <alignment horizontal="center" vertical="center"/>
    </xf>
    <xf numFmtId="0" fontId="7" fillId="22" borderId="29" xfId="0" applyFont="1" applyFill="1" applyBorder="1" applyAlignment="1">
      <alignment horizontal="center" vertical="center"/>
    </xf>
    <xf numFmtId="0" fontId="7" fillId="22" borderId="28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7" fillId="26" borderId="48" xfId="5" applyFont="1" applyFill="1" applyBorder="1" applyAlignment="1">
      <alignment horizontal="center" vertical="center"/>
    </xf>
    <xf numFmtId="0" fontId="7" fillId="26" borderId="1" xfId="5" applyFont="1" applyFill="1" applyAlignment="1">
      <alignment horizontal="center" vertical="center"/>
    </xf>
    <xf numFmtId="0" fontId="7" fillId="26" borderId="24" xfId="5" applyFont="1" applyFill="1" applyBorder="1" applyAlignment="1">
      <alignment horizontal="center" vertical="center"/>
    </xf>
    <xf numFmtId="0" fontId="7" fillId="26" borderId="25" xfId="5" applyFont="1" applyFill="1" applyBorder="1" applyAlignment="1">
      <alignment horizontal="center" vertical="center"/>
    </xf>
    <xf numFmtId="0" fontId="7" fillId="26" borderId="3" xfId="5" applyFont="1" applyFill="1" applyBorder="1" applyAlignment="1">
      <alignment horizontal="center" vertical="center"/>
    </xf>
    <xf numFmtId="0" fontId="7" fillId="26" borderId="15" xfId="5" applyFont="1" applyFill="1" applyBorder="1" applyAlignment="1">
      <alignment horizontal="center" vertical="center"/>
    </xf>
    <xf numFmtId="0" fontId="41" fillId="2" borderId="1" xfId="5" applyFont="1" applyFill="1" applyAlignment="1">
      <alignment horizontal="center" vertical="top"/>
    </xf>
    <xf numFmtId="0" fontId="3" fillId="2" borderId="1" xfId="5" applyFont="1" applyFill="1" applyAlignment="1">
      <alignment horizontal="left" vertical="center"/>
    </xf>
    <xf numFmtId="0" fontId="33" fillId="0" borderId="1" xfId="5" applyFont="1"/>
    <xf numFmtId="0" fontId="3" fillId="3" borderId="53" xfId="5" applyFont="1" applyFill="1" applyBorder="1" applyAlignment="1">
      <alignment horizontal="center" vertical="center"/>
    </xf>
    <xf numFmtId="0" fontId="3" fillId="3" borderId="54" xfId="5" applyFont="1" applyFill="1" applyBorder="1" applyAlignment="1">
      <alignment horizontal="center" vertical="center"/>
    </xf>
    <xf numFmtId="0" fontId="33" fillId="23" borderId="26" xfId="5" applyFont="1" applyFill="1" applyBorder="1"/>
    <xf numFmtId="0" fontId="14" fillId="17" borderId="30" xfId="5" applyFont="1" applyFill="1" applyBorder="1" applyAlignment="1">
      <alignment horizontal="left"/>
    </xf>
    <xf numFmtId="0" fontId="14" fillId="17" borderId="49" xfId="5" applyFont="1" applyFill="1" applyBorder="1" applyAlignment="1">
      <alignment horizontal="left"/>
    </xf>
    <xf numFmtId="0" fontId="15" fillId="18" borderId="30" xfId="5" applyFont="1" applyFill="1" applyBorder="1" applyAlignment="1">
      <alignment horizontal="left"/>
    </xf>
    <xf numFmtId="0" fontId="15" fillId="18" borderId="49" xfId="5" applyFont="1" applyFill="1" applyBorder="1" applyAlignment="1">
      <alignment horizontal="left"/>
    </xf>
    <xf numFmtId="0" fontId="7" fillId="26" borderId="3" xfId="5" applyFont="1" applyFill="1" applyBorder="1" applyAlignment="1">
      <alignment vertical="center"/>
    </xf>
    <xf numFmtId="0" fontId="7" fillId="26" borderId="15" xfId="5" applyFont="1" applyFill="1" applyBorder="1" applyAlignment="1">
      <alignment vertical="center"/>
    </xf>
    <xf numFmtId="0" fontId="7" fillId="26" borderId="22" xfId="5" applyFont="1" applyFill="1" applyBorder="1" applyAlignment="1">
      <alignment horizontal="center" vertical="center"/>
    </xf>
    <xf numFmtId="0" fontId="7" fillId="26" borderId="23" xfId="5" applyFont="1" applyFill="1" applyBorder="1" applyAlignment="1">
      <alignment horizontal="center" vertical="center"/>
    </xf>
    <xf numFmtId="0" fontId="22" fillId="13" borderId="50" xfId="0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center" vertical="center"/>
    </xf>
    <xf numFmtId="0" fontId="22" fillId="13" borderId="58" xfId="0" applyFont="1" applyFill="1" applyBorder="1" applyAlignment="1">
      <alignment horizontal="center" vertical="center"/>
    </xf>
    <xf numFmtId="0" fontId="7" fillId="22" borderId="3" xfId="0" applyFont="1" applyFill="1" applyBorder="1" applyAlignment="1">
      <alignment horizontal="center" vertical="center"/>
    </xf>
    <xf numFmtId="0" fontId="7" fillId="22" borderId="15" xfId="0" applyFont="1" applyFill="1" applyBorder="1" applyAlignment="1">
      <alignment horizontal="center" vertical="center"/>
    </xf>
    <xf numFmtId="0" fontId="7" fillId="22" borderId="22" xfId="0" applyFont="1" applyFill="1" applyBorder="1" applyAlignment="1">
      <alignment horizontal="center" vertical="center"/>
    </xf>
    <xf numFmtId="0" fontId="7" fillId="22" borderId="23" xfId="0" applyFont="1" applyFill="1" applyBorder="1" applyAlignment="1">
      <alignment horizontal="center" vertical="center"/>
    </xf>
    <xf numFmtId="0" fontId="7" fillId="22" borderId="22" xfId="0" applyFont="1" applyFill="1" applyBorder="1" applyAlignment="1">
      <alignment horizontal="center"/>
    </xf>
    <xf numFmtId="0" fontId="7" fillId="22" borderId="23" xfId="0" applyFont="1" applyFill="1" applyBorder="1" applyAlignment="1">
      <alignment horizontal="center"/>
    </xf>
  </cellXfs>
  <cellStyles count="7">
    <cellStyle name="Komma" xfId="1" builtinId="3"/>
    <cellStyle name="Komma 2" xfId="3" xr:uid="{80EB8D95-F23B-4044-9F81-86DC9FBFE33F}"/>
    <cellStyle name="Procent" xfId="2" builtinId="5"/>
    <cellStyle name="Procent 2" xfId="6" xr:uid="{149188C1-BFD1-9B48-941D-070B7DA428CB}"/>
    <cellStyle name="Standaard" xfId="0" builtinId="0"/>
    <cellStyle name="Standaard 2" xfId="4" xr:uid="{BE3A4D3E-D8D0-4BA8-871F-14D469ACC9ED}"/>
    <cellStyle name="Standaard 3" xfId="5" xr:uid="{B54866B3-2232-C247-8A18-76751F1858B2}"/>
  </cellStyles>
  <dxfs count="3"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</dxfs>
  <tableStyles count="0" defaultTableStyle="TableStyleMedium2" defaultPivotStyle="PivotStyleLight16"/>
  <colors>
    <mruColors>
      <color rgb="FFD10125"/>
      <color rgb="FFF58930"/>
      <color rgb="FF6BBC93"/>
      <color rgb="FF7F7F7F"/>
      <color rgb="FF61B57D"/>
      <color rgb="FF224F92"/>
      <color rgb="FFE2E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lvl="0">
              <a:defRPr sz="14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r>
              <a:rPr lang="nl-NL" sz="1800" b="1">
                <a:solidFill>
                  <a:srgbClr val="6BBC93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Figuur M2.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</a:t>
            </a:r>
            <a:r>
              <a:rPr lang="nl-NL" sz="1800" b="1" baseline="-2500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2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-footprint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0">
            <a:defRPr sz="1400" b="0" i="0" u="none" strike="noStrike" kern="120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tx>
            <c:strRef>
              <c:f>'CO2-emissie-inventaris'!$J$50:$J$51</c:f>
              <c:strCache>
                <c:ptCount val="2"/>
                <c:pt idx="0">
                  <c:v>Tabel M2A. Input voor samenvattend figuur CO2-footprint</c:v>
                </c:pt>
                <c:pt idx="1">
                  <c:v>Emissies
(ton CO2)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C-4115-9B70-F4756F941F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6C-4115-9B70-F4756F941F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6C-4115-9B70-F4756F941F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6C-4115-9B70-F4756F941F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6C-4115-9B70-F4756F941F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6C-4115-9B70-F4756F941F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6C-4115-9B70-F4756F941F0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0F-B845-8428-99E0274E69A5}"/>
              </c:ext>
            </c:extLst>
          </c:dPt>
          <c:dLbls>
            <c:dLbl>
              <c:idx val="4"/>
              <c:layout>
                <c:manualLayout>
                  <c:x val="2.3605783416936715E-3"/>
                  <c:y val="-5.28301886792452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C-4115-9B70-F4756F941F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'CO2-emissie-inventaris'!$I$52:$I$59</c:f>
              <c:strCache>
                <c:ptCount val="8"/>
                <c:pt idx="0">
                  <c:v>Aardgasverbruik</c:v>
                </c:pt>
                <c:pt idx="1">
                  <c:v>Brandstofverbruik bedrijfsmiddelen</c:v>
                </c:pt>
                <c:pt idx="2">
                  <c:v>Brandstofverbruik wagenpark</c:v>
                </c:pt>
                <c:pt idx="3">
                  <c:v>Elektriciteitsverbruik vastgoed</c:v>
                </c:pt>
                <c:pt idx="4">
                  <c:v>Elektriciteitsverbruik wagenpark</c:v>
                </c:pt>
                <c:pt idx="5">
                  <c:v>Warmtelevering</c:v>
                </c:pt>
                <c:pt idx="6">
                  <c:v>Zakelijk vervoer</c:v>
                </c:pt>
                <c:pt idx="7">
                  <c:v>Vliegreizen</c:v>
                </c:pt>
              </c:strCache>
            </c:strRef>
          </c:cat>
          <c:val>
            <c:numRef>
              <c:f>'CO2-emissie-inventaris'!$J$52:$J$59</c:f>
              <c:numCache>
                <c:formatCode>_(* #,##0.00_);_(* \(#,##0.00\);_(* "-"??_);_(@_)</c:formatCode>
                <c:ptCount val="8"/>
                <c:pt idx="0">
                  <c:v>211.29292799999999</c:v>
                </c:pt>
                <c:pt idx="1">
                  <c:v>0</c:v>
                </c:pt>
                <c:pt idx="2">
                  <c:v>1502.2783783699999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11.383526</c:v>
                </c:pt>
                <c:pt idx="7">
                  <c:v>33.878251499999998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6C-4115-9B70-F4756F941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lvl="0">
            <a:defRPr sz="1100" b="0" i="0" u="none" strike="noStrike" kern="1200" baseline="0">
              <a:solidFill>
                <a:srgbClr val="595959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tCO2 emissie per stroom Selecta NL 2019-2022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'CO2-voortgang'!$N$9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('CO2-voortgang'!$M$11,'CO2-voortgang'!$M$13:$M$14,'CO2-voortgang'!$M$22:$M$23,'CO2-voortgang'!$M$26)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Elektriciteitsverbruik - groene stroom uit windkracht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'CO2-voortgang'!$N$10:$N$35</c15:sqref>
                  </c15:fullRef>
                </c:ext>
              </c:extLst>
              <c:f>('CO2-voortgang'!$N$11,'CO2-voortgang'!$N$13:$N$14,'CO2-voortgang'!$N$22:$N$23,'CO2-voortgang'!$N$26)</c:f>
              <c:numCache>
                <c:formatCode>_ * #,##0_ ;_ * \-#,##0_ ;_ * "-"??_ ;_ @_ </c:formatCode>
                <c:ptCount val="6"/>
                <c:pt idx="0">
                  <c:v>1812.7349099999999</c:v>
                </c:pt>
                <c:pt idx="1">
                  <c:v>35.044825238674697</c:v>
                </c:pt>
                <c:pt idx="2">
                  <c:v>36.243770197791164</c:v>
                </c:pt>
                <c:pt idx="3">
                  <c:v>0</c:v>
                </c:pt>
                <c:pt idx="4">
                  <c:v>1853.049594396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4-4501-B3A8-EEF2CC88B8F4}"/>
            </c:ext>
          </c:extLst>
        </c:ser>
        <c:ser>
          <c:idx val="1"/>
          <c:order val="1"/>
          <c:tx>
            <c:strRef>
              <c:f>'CO2-voortgang'!$O$9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('CO2-voortgang'!$M$11,'CO2-voortgang'!$M$13:$M$14,'CO2-voortgang'!$M$22:$M$23,'CO2-voortgang'!$M$26)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Elektriciteitsverbruik - groene stroom uit windkracht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'CO2-voortgang'!$O$10:$O$35</c15:sqref>
                  </c15:fullRef>
                </c:ext>
              </c:extLst>
              <c:f>('CO2-voortgang'!$O$11,'CO2-voortgang'!$O$13:$O$14,'CO2-voortgang'!$O$22:$O$23,'CO2-voortgang'!$O$26)</c:f>
              <c:numCache>
                <c:formatCode>_ * #,##0_ ;_ * \-#,##0_ ;_ * "-"??_ ;_ @_ </c:formatCode>
                <c:ptCount val="6"/>
                <c:pt idx="0">
                  <c:v>1482.393372</c:v>
                </c:pt>
                <c:pt idx="1">
                  <c:v>24.155110000000001</c:v>
                </c:pt>
                <c:pt idx="2">
                  <c:v>34.513247999999997</c:v>
                </c:pt>
                <c:pt idx="3">
                  <c:v>0</c:v>
                </c:pt>
                <c:pt idx="4">
                  <c:v>1210.4539780000002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4-4501-B3A8-EEF2CC88B8F4}"/>
            </c:ext>
          </c:extLst>
        </c:ser>
        <c:ser>
          <c:idx val="2"/>
          <c:order val="2"/>
          <c:tx>
            <c:strRef>
              <c:f>'CO2-voortgang'!$P$9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('CO2-voortgang'!$M$11,'CO2-voortgang'!$M$13:$M$14,'CO2-voortgang'!$M$22:$M$23,'CO2-voortgang'!$M$26)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Elektriciteitsverbruik - groene stroom uit windkracht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'CO2-voortgang'!$P$10:$P$35</c15:sqref>
                  </c15:fullRef>
                </c:ext>
              </c:extLst>
              <c:f>('CO2-voortgang'!$P$11,'CO2-voortgang'!$P$13:$P$14,'CO2-voortgang'!$P$22:$P$23,'CO2-voortgang'!$P$26)</c:f>
              <c:numCache>
                <c:formatCode>_ * #,##0_ ;_ * \-#,##0_ ;_ * "-"??_ ;_ @_ </c:formatCode>
                <c:ptCount val="6"/>
                <c:pt idx="0">
                  <c:v>1560.379668</c:v>
                </c:pt>
                <c:pt idx="1">
                  <c:v>21.804408415999998</c:v>
                </c:pt>
                <c:pt idx="2">
                  <c:v>41.783494175999998</c:v>
                </c:pt>
                <c:pt idx="3">
                  <c:v>0</c:v>
                </c:pt>
                <c:pt idx="4">
                  <c:v>889.14580360000002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04-4501-B3A8-EEF2CC88B8F4}"/>
            </c:ext>
          </c:extLst>
        </c:ser>
        <c:ser>
          <c:idx val="3"/>
          <c:order val="3"/>
          <c:tx>
            <c:strRef>
              <c:f>'CO2-voortgang'!$Q$9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('CO2-voortgang'!$M$11,'CO2-voortgang'!$M$13:$M$14,'CO2-voortgang'!$M$22:$M$23,'CO2-voortgang'!$M$26)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Elektriciteitsverbruik - groene stroom uit windkracht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'CO2-voortgang'!$Q$10:$Q$35</c15:sqref>
                  </c15:fullRef>
                </c:ext>
              </c:extLst>
              <c:f>('CO2-voortgang'!$Q$11,'CO2-voortgang'!$Q$13:$Q$14,'CO2-voortgang'!$Q$22:$Q$23,'CO2-voortgang'!$Q$26)</c:f>
              <c:numCache>
                <c:formatCode>_ * #,##0_ ;_ * \-#,##0_ ;_ * "-"??_ ;_ @_ </c:formatCode>
                <c:ptCount val="6"/>
                <c:pt idx="0">
                  <c:v>1619.31942</c:v>
                </c:pt>
                <c:pt idx="1">
                  <c:v>18.352011999999998</c:v>
                </c:pt>
                <c:pt idx="2">
                  <c:v>36.737664000000002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04-4501-B3A8-EEF2CC88B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9775696"/>
        <c:axId val="1079771736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'CO2-voortgang'!$R$9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('CO2-voortgang'!$M$11,'CO2-voortgang'!$M$13:$M$14,'CO2-voortgang'!$M$22:$M$23,'CO2-voortgang'!$M$26)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Elektriciteitsverbruik - groene stroom uit windkracht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'CO2-voortgang'!$R$10:$R$35</c15:sqref>
                        </c15:fullRef>
                        <c15:formulaRef>
                          <c15:sqref>('CO2-voortgang'!$R$11,'CO2-voortgang'!$R$13:$R$14,'CO2-voortgang'!$R$22:$R$23,'CO2-voortgang'!$R$26)</c15:sqref>
                        </c15:formulaRef>
                      </c:ext>
                    </c:extLst>
                    <c:numCache>
                      <c:formatCode>_ * #,##0_ ;_ * \-#,##0_ ;_ * "-"??_ ;_ @_ </c:formatCode>
                      <c:ptCount val="6"/>
                      <c:pt idx="0">
                        <c:v>1386.653499</c:v>
                      </c:pt>
                      <c:pt idx="1">
                        <c:v>0</c:v>
                      </c:pt>
                      <c:pt idx="2">
                        <c:v>30.846393759999998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904-4501-B3A8-EEF2CC88B8F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'CO2-voortgang'!$S$9</c15:sqref>
                        </c15:formulaRef>
                      </c:ext>
                    </c:extLst>
                    <c:strCache>
                      <c:ptCount val="1"/>
                      <c:pt idx="0">
                        <c:v>2024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('CO2-voortgang'!$M$11,'CO2-voortgang'!$M$13:$M$14,'CO2-voortgang'!$M$22:$M$23,'CO2-voortgang'!$M$26)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Elektriciteitsverbruik - groene stroom uit windkracht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'CO2-voortgang'!$S$10:$S$35</c15:sqref>
                        </c15:fullRef>
                        <c15:formulaRef>
                          <c15:sqref>('CO2-voortgang'!$S$11,'CO2-voortgang'!$S$13:$S$14,'CO2-voortgang'!$S$22:$S$23,'CO2-voortgang'!$S$26)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904-4501-B3A8-EEF2CC88B8F4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'CO2-voortgang'!$T$9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('CO2-voortgang'!$M$11,'CO2-voortgang'!$M$13:$M$14,'CO2-voortgang'!$M$22:$M$23,'CO2-voortgang'!$M$26)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Elektriciteitsverbruik - groene stroom uit windkracht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'CO2-voortgang'!$T$10:$T$35</c15:sqref>
                        </c15:fullRef>
                        <c15:formulaRef>
                          <c15:sqref>('CO2-voortgang'!$T$11,'CO2-voortgang'!$T$13:$T$14,'CO2-voortgang'!$T$22:$T$23,'CO2-voortgang'!$T$26)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904-4501-B3A8-EEF2CC88B8F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'CO2-voortgang'!$U$9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('CO2-voortgang'!$M$11,'CO2-voortgang'!$M$13:$M$14,'CO2-voortgang'!$M$22:$M$23,'CO2-voortgang'!$M$26)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Elektriciteitsverbruik - groene stroom uit windkracht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'CO2-voortgang'!$U$10:$U$35</c15:sqref>
                        </c15:fullRef>
                        <c15:formulaRef>
                          <c15:sqref>('CO2-voortgang'!$U$11,'CO2-voortgang'!$U$13:$U$14,'CO2-voortgang'!$U$22:$U$23,'CO2-voortgang'!$U$26)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904-4501-B3A8-EEF2CC88B8F4}"/>
                  </c:ext>
                </c:extLst>
              </c15:ser>
            </c15:filteredBarSeries>
          </c:ext>
        </c:extLst>
      </c:barChart>
      <c:catAx>
        <c:axId val="107977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79771736"/>
        <c:crosses val="autoZero"/>
        <c:auto val="1"/>
        <c:lblAlgn val="ctr"/>
        <c:lblOffset val="100"/>
        <c:noMultiLvlLbl val="0"/>
      </c:catAx>
      <c:valAx>
        <c:axId val="107977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7977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tCO2 emissie business travel PR Group 2019-2023</a:t>
            </a:r>
          </a:p>
        </c:rich>
      </c:tx>
      <c:layout>
        <c:manualLayout>
          <c:xMode val="edge"/>
          <c:yMode val="edge"/>
          <c:x val="0.32032770009924272"/>
          <c:y val="2.77337559429477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'CO2-voortgang'!$C$9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('CO2-voortgang'!$B$29,'CO2-voortgang'!$B$31:$B$33)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'CO2-voortgang'!$C$10:$C$35</c15:sqref>
                  </c15:fullRef>
                </c:ext>
              </c:extLst>
              <c:f>('CO2-voortgang'!$C$29,'CO2-voortgang'!$C$31:$C$33)</c:f>
              <c:numCache>
                <c:formatCode>_ * #,##0_ ;_ * \-#,##0_ ;_ * "-"??_ ;_ @_ </c:formatCode>
                <c:ptCount val="4"/>
                <c:pt idx="0">
                  <c:v>14.187139999999999</c:v>
                </c:pt>
                <c:pt idx="1">
                  <c:v>10.548252</c:v>
                </c:pt>
                <c:pt idx="2">
                  <c:v>29.3202</c:v>
                </c:pt>
                <c:pt idx="3">
                  <c:v>26.501013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7-4444-A28C-CBD9D67CA0F1}"/>
            </c:ext>
          </c:extLst>
        </c:ser>
        <c:ser>
          <c:idx val="1"/>
          <c:order val="1"/>
          <c:tx>
            <c:strRef>
              <c:f>'CO2-voortgang'!$D$9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('CO2-voortgang'!$B$29,'CO2-voortgang'!$B$31:$B$33)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'CO2-voortgang'!$D$10:$D$35</c15:sqref>
                  </c15:fullRef>
                </c:ext>
              </c:extLst>
              <c:f>('CO2-voortgang'!$D$29,'CO2-voortgang'!$D$31:$D$33)</c:f>
              <c:numCache>
                <c:formatCode>_ * #,##0_ ;_ * \-#,##0_ ;_ * "-"??_ ;_ @_ </c:formatCode>
                <c:ptCount val="4"/>
                <c:pt idx="0">
                  <c:v>7.3984950000000005</c:v>
                </c:pt>
                <c:pt idx="1">
                  <c:v>7.3572839999999999</c:v>
                </c:pt>
                <c:pt idx="2">
                  <c:v>8.5229999999999997</c:v>
                </c:pt>
                <c:pt idx="3">
                  <c:v>18.291651000000002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7-4444-A28C-CBD9D67CA0F1}"/>
            </c:ext>
          </c:extLst>
        </c:ser>
        <c:ser>
          <c:idx val="2"/>
          <c:order val="2"/>
          <c:tx>
            <c:strRef>
              <c:f>'CO2-voortgang'!$E$9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('CO2-voortgang'!$B$29,'CO2-voortgang'!$B$31:$B$33)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'CO2-voortgang'!$E$10:$E$35</c15:sqref>
                  </c15:fullRef>
                </c:ext>
              </c:extLst>
              <c:f>('CO2-voortgang'!$E$29,'CO2-voortgang'!$E$31:$E$33)</c:f>
              <c:numCache>
                <c:formatCode>_ * #,##0_ ;_ * \-#,##0_ ;_ * "-"??_ ;_ @_ </c:formatCode>
                <c:ptCount val="4"/>
                <c:pt idx="0">
                  <c:v>9.6406050000000008</c:v>
                </c:pt>
                <c:pt idx="1">
                  <c:v>27.942354000000002</c:v>
                </c:pt>
                <c:pt idx="2">
                  <c:v>19.774000000000001</c:v>
                </c:pt>
                <c:pt idx="3">
                  <c:v>3.9597389999999999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7-4444-A28C-CBD9D67CA0F1}"/>
            </c:ext>
          </c:extLst>
        </c:ser>
        <c:ser>
          <c:idx val="3"/>
          <c:order val="3"/>
          <c:tx>
            <c:strRef>
              <c:f>'CO2-voortgang'!$F$9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('CO2-voortgang'!$B$29,'CO2-voortgang'!$B$31:$B$33)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'CO2-voortgang'!$F$10:$F$35</c15:sqref>
                  </c15:fullRef>
                </c:ext>
              </c:extLst>
              <c:f>('CO2-voortgang'!$F$29,'CO2-voortgang'!$F$31:$F$33)</c:f>
              <c:numCache>
                <c:formatCode>_ * #,##0_ ;_ * \-#,##0_ ;_ * "-"??_ ;_ @_ </c:formatCode>
                <c:ptCount val="4"/>
                <c:pt idx="0">
                  <c:v>3.905548</c:v>
                </c:pt>
                <c:pt idx="1">
                  <c:v>22.409711999999999</c:v>
                </c:pt>
                <c:pt idx="2">
                  <c:v>31.889316000000001</c:v>
                </c:pt>
                <c:pt idx="3">
                  <c:v>11.855541000000001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7-4444-A28C-CBD9D67CA0F1}"/>
            </c:ext>
          </c:extLst>
        </c:ser>
        <c:ser>
          <c:idx val="4"/>
          <c:order val="4"/>
          <c:tx>
            <c:strRef>
              <c:f>'CO2-voortgang'!$G$9</c:f>
              <c:strCache>
                <c:ptCount val="1"/>
                <c:pt idx="0">
                  <c:v>2023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('CO2-voortgang'!$B$29,'CO2-voortgang'!$B$31:$B$33)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'CO2-voortgang'!$G$10:$G$35</c15:sqref>
                  </c15:fullRef>
                </c:ext>
              </c:extLst>
              <c:f>('CO2-voortgang'!$G$29,'CO2-voortgang'!$G$31:$G$33)</c:f>
              <c:numCache>
                <c:formatCode>_ * #,##0_ ;_ * \-#,##0_ ;_ * "-"??_ ;_ @_ </c:formatCode>
                <c:ptCount val="4"/>
                <c:pt idx="0">
                  <c:v>12.327489</c:v>
                </c:pt>
                <c:pt idx="1">
                  <c:v>2.3454966600000002</c:v>
                </c:pt>
                <c:pt idx="2">
                  <c:v>32.911443200000001</c:v>
                </c:pt>
                <c:pt idx="3">
                  <c:v>16.882534990000003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C207-4444-A28C-CBD9D67CA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315072"/>
        <c:axId val="5133858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'CO2-voortgang'!$H$9</c15:sqref>
                        </c15:formulaRef>
                      </c:ext>
                    </c:extLst>
                    <c:strCache>
                      <c:ptCount val="1"/>
                      <c:pt idx="0">
                        <c:v>2024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('CO2-voortgang'!$B$29,'CO2-voortgang'!$B$31:$B$33)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'CO2-voortgang'!$H$10:$H$35</c15:sqref>
                        </c15:fullRef>
                        <c15:formulaRef>
                          <c15:sqref>('CO2-voortgang'!$H$29,'CO2-voortgang'!$H$31:$H$33)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C207-4444-A28C-CBD9D67CA0F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'CO2-voortgang'!$I$9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('CO2-voortgang'!$B$29,'CO2-voortgang'!$B$31:$B$33)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'CO2-voortgang'!$I$10:$I$35</c15:sqref>
                        </c15:fullRef>
                        <c15:formulaRef>
                          <c15:sqref>('CO2-voortgang'!$I$29,'CO2-voortgang'!$I$31:$I$33)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207-4444-A28C-CBD9D67CA0F1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'CO2-voortgang'!$J$9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('CO2-voortgang'!$B$29,'CO2-voortgang'!$B$31:$B$33)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'CO2-voortgang'!$J$10:$J$35</c15:sqref>
                        </c15:fullRef>
                        <c15:formulaRef>
                          <c15:sqref>('CO2-voortgang'!$J$29,'CO2-voortgang'!$J$31:$J$33)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207-4444-A28C-CBD9D67CA0F1}"/>
                  </c:ext>
                </c:extLst>
              </c15:ser>
            </c15:filteredBarSeries>
          </c:ext>
        </c:extLst>
      </c:barChart>
      <c:catAx>
        <c:axId val="10643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13385816"/>
        <c:crosses val="autoZero"/>
        <c:auto val="1"/>
        <c:lblAlgn val="ctr"/>
        <c:lblOffset val="100"/>
        <c:noMultiLvlLbl val="0"/>
      </c:catAx>
      <c:valAx>
        <c:axId val="51338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6431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tCO2 emissie business travel Selecta NL 2019-2022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'CO2-voortgang'!$N$9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('CO2-voortgang'!$M$29,'CO2-voortgang'!$M$31:$M$33)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'CO2-voortgang'!$N$10:$N$35</c15:sqref>
                  </c15:fullRef>
                </c:ext>
              </c:extLst>
              <c:f>('CO2-voortgang'!$N$29,'CO2-voortgang'!$N$31:$N$33)</c:f>
              <c:numCache>
                <c:formatCode>_ * #,##0_ ;_ * \-#,##0_ ;_ * "-"??_ ;_ @_ </c:formatCode>
                <c:ptCount val="4"/>
                <c:pt idx="0">
                  <c:v>3.9507599999999998</c:v>
                </c:pt>
                <c:pt idx="1">
                  <c:v>5.6201309999999998</c:v>
                </c:pt>
                <c:pt idx="2">
                  <c:v>28.013200000000001</c:v>
                </c:pt>
                <c:pt idx="3">
                  <c:v>23.864861999999999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9-4597-AFC2-0A1300E1D04A}"/>
            </c:ext>
          </c:extLst>
        </c:ser>
        <c:ser>
          <c:idx val="1"/>
          <c:order val="1"/>
          <c:tx>
            <c:strRef>
              <c:f>'CO2-voortgang'!$O$9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('CO2-voortgang'!$M$29,'CO2-voortgang'!$M$31:$M$33)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'CO2-voortgang'!$O$10:$O$35</c15:sqref>
                  </c15:fullRef>
                </c:ext>
              </c:extLst>
              <c:f>('CO2-voortgang'!$O$29,'CO2-voortgang'!$O$31:$O$33)</c:f>
              <c:numCache>
                <c:formatCode>_ * #,##0_ ;_ * \-#,##0_ ;_ * "-"??_ ;_ @_ </c:formatCode>
                <c:ptCount val="4"/>
                <c:pt idx="0">
                  <c:v>1.6926000000000001</c:v>
                </c:pt>
                <c:pt idx="1">
                  <c:v>1.5562800000000001</c:v>
                </c:pt>
                <c:pt idx="2">
                  <c:v>6.0972</c:v>
                </c:pt>
                <c:pt idx="3">
                  <c:v>18.291651000000002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9-4597-AFC2-0A1300E1D04A}"/>
            </c:ext>
          </c:extLst>
        </c:ser>
        <c:ser>
          <c:idx val="2"/>
          <c:order val="2"/>
          <c:tx>
            <c:strRef>
              <c:f>'CO2-voortgang'!$P$9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('CO2-voortgang'!$M$29,'CO2-voortgang'!$M$31:$M$33)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'CO2-voortgang'!$P$10:$P$35</c15:sqref>
                  </c15:fullRef>
                </c:ext>
              </c:extLst>
              <c:f>('CO2-voortgang'!$P$29,'CO2-voortgang'!$P$31:$P$33)</c:f>
              <c:numCache>
                <c:formatCode>_ * #,##0_ ;_ * \-#,##0_ ;_ * "-"??_ ;_ @_ </c:formatCode>
                <c:ptCount val="4"/>
                <c:pt idx="0">
                  <c:v>1.1631750000000001</c:v>
                </c:pt>
                <c:pt idx="1">
                  <c:v>2.029401</c:v>
                </c:pt>
                <c:pt idx="2">
                  <c:v>4.4005999999999998</c:v>
                </c:pt>
                <c:pt idx="3">
                  <c:v>3.9597389999999999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9-4597-AFC2-0A1300E1D04A}"/>
            </c:ext>
          </c:extLst>
        </c:ser>
        <c:ser>
          <c:idx val="3"/>
          <c:order val="3"/>
          <c:tx>
            <c:strRef>
              <c:f>'CO2-voortgang'!$Q$9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('CO2-voortgang'!$M$29,'CO2-voortgang'!$M$31:$M$33)</c:f>
              <c:strCache>
                <c:ptCount val="4"/>
                <c:pt idx="0">
                  <c:v>Zakelijk vervoer - gedeclareerde kilometers</c:v>
                </c:pt>
                <c:pt idx="1">
                  <c:v>Vliegreizen &lt;700 km</c:v>
                </c:pt>
                <c:pt idx="2">
                  <c:v>Vliegreizen 700-2500 km</c:v>
                </c:pt>
                <c:pt idx="3">
                  <c:v>Vliegreizen &gt;2500 km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'CO2-voortgang'!$Q$10:$Q$35</c15:sqref>
                  </c15:fullRef>
                </c:ext>
              </c:extLst>
              <c:f>('CO2-voortgang'!$Q$29,'CO2-voortgang'!$Q$31:$Q$33)</c:f>
              <c:numCache>
                <c:formatCode>_ * #,##0_ ;_ * \-#,##0_ ;_ * "-"??_ ;_ @_ </c:formatCode>
                <c:ptCount val="4"/>
                <c:pt idx="0">
                  <c:v>0.64963800000000005</c:v>
                </c:pt>
                <c:pt idx="1">
                  <c:v>3.6850320000000001</c:v>
                </c:pt>
                <c:pt idx="2">
                  <c:v>12.2722</c:v>
                </c:pt>
                <c:pt idx="3">
                  <c:v>11.855541000000001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9-4597-AFC2-0A1300E1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767560"/>
        <c:axId val="700767920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'CO2-voortgang'!$R$9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('CO2-voortgang'!$M$29,'CO2-voortgang'!$M$31:$M$33)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'CO2-voortgang'!$R$10:$R$35</c15:sqref>
                        </c15:fullRef>
                        <c15:formulaRef>
                          <c15:sqref>('CO2-voortgang'!$R$29,'CO2-voortgang'!$R$31:$R$33)</c15:sqref>
                        </c15:formulaRef>
                      </c:ext>
                    </c:extLst>
                    <c:numCache>
                      <c:formatCode>_ * #,##0_ ;_ * \-#,##0_ ;_ * "-"??_ ;_ @_ </c:formatCode>
                      <c:ptCount val="4"/>
                      <c:pt idx="0">
                        <c:v>0.943963</c:v>
                      </c:pt>
                      <c:pt idx="1">
                        <c:v>0</c:v>
                      </c:pt>
                      <c:pt idx="2">
                        <c:v>1.3786883600000002</c:v>
                      </c:pt>
                      <c:pt idx="3">
                        <c:v>6.5927204499999998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5049-4597-AFC2-0A1300E1D04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'CO2-voortgang'!$S$9</c15:sqref>
                        </c15:formulaRef>
                      </c:ext>
                    </c:extLst>
                    <c:strCache>
                      <c:ptCount val="1"/>
                      <c:pt idx="0">
                        <c:v>2024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('CO2-voortgang'!$M$29,'CO2-voortgang'!$M$31:$M$33)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'CO2-voortgang'!$S$10:$S$35</c15:sqref>
                        </c15:fullRef>
                        <c15:formulaRef>
                          <c15:sqref>('CO2-voortgang'!$S$29,'CO2-voortgang'!$S$31:$S$33)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049-4597-AFC2-0A1300E1D04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'CO2-voortgang'!$T$9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('CO2-voortgang'!$M$29,'CO2-voortgang'!$M$31:$M$33)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'CO2-voortgang'!$T$10:$T$35</c15:sqref>
                        </c15:fullRef>
                        <c15:formulaRef>
                          <c15:sqref>('CO2-voortgang'!$T$29,'CO2-voortgang'!$T$31:$T$33)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049-4597-AFC2-0A1300E1D04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'CO2-voortgang'!$U$9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('CO2-voortgang'!$M$29,'CO2-voortgang'!$M$31:$M$33)</c15:sqref>
                        </c15:formulaRef>
                      </c:ext>
                    </c:extLst>
                    <c:strCache>
                      <c:ptCount val="4"/>
                      <c:pt idx="0">
                        <c:v>Zakelijk vervoer - gedeclareerde kilometers</c:v>
                      </c:pt>
                      <c:pt idx="1">
                        <c:v>Vliegreizen &lt;700 km</c:v>
                      </c:pt>
                      <c:pt idx="2">
                        <c:v>Vliegreizen 700-2500 km</c:v>
                      </c:pt>
                      <c:pt idx="3">
                        <c:v>Vliegreizen &gt;2500 km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'CO2-voortgang'!$U$10:$U$35</c15:sqref>
                        </c15:fullRef>
                        <c15:formulaRef>
                          <c15:sqref>('CO2-voortgang'!$U$29,'CO2-voortgang'!$U$31:$U$33)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049-4597-AFC2-0A1300E1D04A}"/>
                  </c:ext>
                </c:extLst>
              </c15:ser>
            </c15:filteredBarSeries>
          </c:ext>
        </c:extLst>
      </c:barChart>
      <c:catAx>
        <c:axId val="700767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00767920"/>
        <c:crosses val="autoZero"/>
        <c:auto val="1"/>
        <c:lblAlgn val="ctr"/>
        <c:lblOffset val="100"/>
        <c:noMultiLvlLbl val="0"/>
      </c:catAx>
      <c:valAx>
        <c:axId val="70076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700767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tCO2 emissies Selecta NL &amp; PRCR 2019-2024 per eerste half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'CO2-voortgang'!$C$74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'CO2-voortgang'!$B$75:$B$99</c15:sqref>
                  </c15:fullRef>
                </c:ext>
              </c:extLst>
              <c:f>('CO2-voortgang'!$B$83,'CO2-voortgang'!$B$91,'CO2-voortgang'!$B$98)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'CO2-voortgang'!$C$75:$C$99</c15:sqref>
                  </c15:fullRef>
                </c:ext>
              </c:extLst>
              <c:f>('CO2-voortgang'!$C$83,'CO2-voortgang'!$C$91,'CO2-voortgang'!$C$98)</c:f>
              <c:numCache>
                <c:formatCode>_ * #,##0_ ;_ * \-#,##0_ ;_ * "-"??_ ;_ @_ </c:formatCode>
                <c:ptCount val="3"/>
                <c:pt idx="0">
                  <c:v>2378.8246629999999</c:v>
                </c:pt>
                <c:pt idx="1">
                  <c:v>1191.2498839999998</c:v>
                </c:pt>
                <c:pt idx="2">
                  <c:v>38.961382499999999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5-437F-A175-57BD1BB14E5A}"/>
            </c:ext>
          </c:extLst>
        </c:ser>
        <c:ser>
          <c:idx val="1"/>
          <c:order val="1"/>
          <c:tx>
            <c:strRef>
              <c:f>'CO2-voortgang'!$D$74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'CO2-voortgang'!$B$75:$B$99</c15:sqref>
                  </c15:fullRef>
                </c:ext>
              </c:extLst>
              <c:f>('CO2-voortgang'!$B$83,'CO2-voortgang'!$B$91,'CO2-voortgang'!$B$98)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'CO2-voortgang'!$D$75:$D$99</c15:sqref>
                  </c15:fullRef>
                </c:ext>
              </c:extLst>
              <c:f>('CO2-voortgang'!$D$83,'CO2-voortgang'!$D$91,'CO2-voortgang'!$D$98)</c:f>
              <c:numCache>
                <c:formatCode>_ * #,##0_ ;_ * \-#,##0_ ;_ * "-"??_ ;_ @_ </c:formatCode>
                <c:ptCount val="3"/>
                <c:pt idx="0">
                  <c:v>1825.2118579999999</c:v>
                </c:pt>
                <c:pt idx="1">
                  <c:v>796.68461600000001</c:v>
                </c:pt>
                <c:pt idx="2">
                  <c:v>20.785215000000001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5-437F-A175-57BD1BB14E5A}"/>
            </c:ext>
          </c:extLst>
        </c:ser>
        <c:ser>
          <c:idx val="2"/>
          <c:order val="2"/>
          <c:tx>
            <c:strRef>
              <c:f>'CO2-voortgang'!$E$74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'CO2-voortgang'!$B$75:$B$99</c15:sqref>
                  </c15:fullRef>
                </c:ext>
              </c:extLst>
              <c:f>('CO2-voortgang'!$B$83,'CO2-voortgang'!$B$91,'CO2-voortgang'!$B$98)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'CO2-voortgang'!$E$75:$E$99</c15:sqref>
                  </c15:fullRef>
                </c:ext>
              </c:extLst>
              <c:f>('CO2-voortgang'!$E$83,'CO2-voortgang'!$E$91,'CO2-voortgang'!$E$98)</c:f>
              <c:numCache>
                <c:formatCode>_ * #,##0_ ;_ * \-#,##0_ ;_ * "-"??_ ;_ @_ </c:formatCode>
                <c:ptCount val="3"/>
                <c:pt idx="0">
                  <c:v>1870.4379359999998</c:v>
                </c:pt>
                <c:pt idx="1">
                  <c:v>592.38908800000002</c:v>
                </c:pt>
                <c:pt idx="2">
                  <c:v>30.658349000000001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E5-437F-A175-57BD1BB14E5A}"/>
            </c:ext>
          </c:extLst>
        </c:ser>
        <c:ser>
          <c:idx val="3"/>
          <c:order val="3"/>
          <c:tx>
            <c:strRef>
              <c:f>'CO2-voortgang'!$F$74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'CO2-voortgang'!$B$75:$B$99</c15:sqref>
                  </c15:fullRef>
                </c:ext>
              </c:extLst>
              <c:f>('CO2-voortgang'!$B$83,'CO2-voortgang'!$B$91,'CO2-voortgang'!$B$98)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'CO2-voortgang'!$F$75:$F$99</c15:sqref>
                  </c15:fullRef>
                </c:ext>
              </c:extLst>
              <c:f>('CO2-voortgang'!$F$83,'CO2-voortgang'!$F$91,'CO2-voortgang'!$F$98)</c:f>
              <c:numCache>
                <c:formatCode>_ * #,##0_ ;_ * \-#,##0_ ;_ * "-"??_ ;_ @_ </c:formatCode>
                <c:ptCount val="3"/>
                <c:pt idx="0">
                  <c:v>1923.2502050000001</c:v>
                </c:pt>
                <c:pt idx="1">
                  <c:v>854.93743080000013</c:v>
                </c:pt>
                <c:pt idx="2">
                  <c:v>37.0162215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E5-437F-A175-57BD1BB14E5A}"/>
            </c:ext>
          </c:extLst>
        </c:ser>
        <c:ser>
          <c:idx val="4"/>
          <c:order val="4"/>
          <c:tx>
            <c:strRef>
              <c:f>'CO2-voortgang'!$G$74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'CO2-voortgang'!$B$75:$B$99</c15:sqref>
                  </c15:fullRef>
                </c:ext>
              </c:extLst>
              <c:f>('CO2-voortgang'!$B$83,'CO2-voortgang'!$B$91,'CO2-voortgang'!$B$98)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'CO2-voortgang'!$G$75:$G$99</c15:sqref>
                  </c15:fullRef>
                </c:ext>
              </c:extLst>
              <c:f>('CO2-voortgang'!$G$83,'CO2-voortgang'!$G$91,'CO2-voortgang'!$G$98)</c:f>
              <c:numCache>
                <c:formatCode>_ * #,##0_ ;_ * \-#,##0_ ;_ * "-"??_ ;_ @_ </c:formatCode>
                <c:ptCount val="3"/>
                <c:pt idx="0">
                  <c:v>1653.9153540000002</c:v>
                </c:pt>
                <c:pt idx="1">
                  <c:v>451.43543999999997</c:v>
                </c:pt>
                <c:pt idx="2">
                  <c:v>30.913280579999999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E5-437F-A175-57BD1BB14E5A}"/>
            </c:ext>
          </c:extLst>
        </c:ser>
        <c:ser>
          <c:idx val="5"/>
          <c:order val="5"/>
          <c:tx>
            <c:strRef>
              <c:f>'CO2-voortgang'!$H$74</c:f>
              <c:strCache>
                <c:ptCount val="1"/>
                <c:pt idx="0">
                  <c:v>2024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'CO2-voortgang'!$B$75:$B$99</c15:sqref>
                  </c15:fullRef>
                </c:ext>
              </c:extLst>
              <c:f>('CO2-voortgang'!$B$83,'CO2-voortgang'!$B$91,'CO2-voortgang'!$B$98)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'CO2-voortgang'!$H$75:$H$99</c15:sqref>
                  </c15:fullRef>
                </c:ext>
              </c:extLst>
              <c:f>('CO2-voortgang'!$H$83,'CO2-voortgang'!$H$91,'CO2-voortgang'!$H$98)</c:f>
              <c:numCache>
                <c:formatCode>_ * #,##0.0_ ;_ * \-#,##0.0_ ;_ * "-"??_ ;_ @_ </c:formatCode>
                <c:ptCount val="3"/>
                <c:pt idx="0">
                  <c:v>1501.126184</c:v>
                </c:pt>
                <c:pt idx="1">
                  <c:v>744.59373600000004</c:v>
                </c:pt>
                <c:pt idx="2">
                  <c:v>34.43382991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7BE5-437F-A175-57BD1BB14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95282160"/>
        <c:axId val="695272800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'CO2-voortgang'!$I$74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'CO2-voortgang'!$B$75:$B$99</c15:sqref>
                        </c15:fullRef>
                        <c15:formulaRef>
                          <c15:sqref>('CO2-voortgang'!$B$83,'CO2-voortgang'!$B$91,'CO2-voortgang'!$B$98)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'CO2-voortgang'!$I$75:$I$99</c15:sqref>
                        </c15:fullRef>
                        <c15:formulaRef>
                          <c15:sqref>('CO2-voortgang'!$I$83,'CO2-voortgang'!$I$91,'CO2-voortgang'!$I$98)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7BE5-437F-A175-57BD1BB14E5A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'CO2-voortgang'!$J$74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'CO2-voortgang'!$B$75:$B$99</c15:sqref>
                        </c15:fullRef>
                        <c15:formulaRef>
                          <c15:sqref>('CO2-voortgang'!$B$83,'CO2-voortgang'!$B$91,'CO2-voortgang'!$B$98)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'CO2-voortgang'!$J$75:$J$99</c15:sqref>
                        </c15:fullRef>
                        <c15:formulaRef>
                          <c15:sqref>('CO2-voortgang'!$J$83,'CO2-voortgang'!$J$91,'CO2-voortgang'!$J$98)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BE5-437F-A175-57BD1BB14E5A}"/>
                  </c:ext>
                </c:extLst>
              </c15:ser>
            </c15:filteredBarSeries>
          </c:ext>
        </c:extLst>
      </c:barChart>
      <c:catAx>
        <c:axId val="6952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95272800"/>
        <c:crosses val="autoZero"/>
        <c:auto val="1"/>
        <c:lblAlgn val="ctr"/>
        <c:lblOffset val="100"/>
        <c:noMultiLvlLbl val="0"/>
      </c:catAx>
      <c:valAx>
        <c:axId val="69527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952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halfjaarlijkse voortgang tCO2 emissies PRCR 2019-2024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'CO2-voortgang'!$N$74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'CO2-voortgang'!$M$75:$M$99</c15:sqref>
                  </c15:fullRef>
                </c:ext>
              </c:extLst>
              <c:f>('CO2-voortgang'!$M$83,'CO2-voortgang'!$M$91,'CO2-voortgang'!$M$98)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'CO2-voortgang'!$N$75:$N$99</c15:sqref>
                  </c15:fullRef>
                </c:ext>
              </c:extLst>
              <c:f>('CO2-voortgang'!$N$83,'CO2-voortgang'!$N$91,'CO2-voortgang'!$N$98)</c:f>
              <c:numCache>
                <c:formatCode>_ * #,##0_ ;_ * \-#,##0_ ;_ * "-"??_ ;_ @_ </c:formatCode>
                <c:ptCount val="3"/>
                <c:pt idx="0">
                  <c:v>950.85512700000004</c:v>
                </c:pt>
                <c:pt idx="1">
                  <c:v>910.73975299999995</c:v>
                </c:pt>
                <c:pt idx="2">
                  <c:v>29.407556499999998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D-410E-9647-C85812DC938C}"/>
            </c:ext>
          </c:extLst>
        </c:ser>
        <c:ser>
          <c:idx val="1"/>
          <c:order val="1"/>
          <c:tx>
            <c:strRef>
              <c:f>'CO2-voortgang'!$O$74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'CO2-voortgang'!$M$75:$M$99</c15:sqref>
                  </c15:fullRef>
                </c:ext>
              </c:extLst>
              <c:f>('CO2-voortgang'!$M$83,'CO2-voortgang'!$M$91,'CO2-voortgang'!$M$98)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'CO2-voortgang'!$O$75:$O$99</c15:sqref>
                  </c15:fullRef>
                </c:ext>
              </c:extLst>
              <c:f>('CO2-voortgang'!$O$83,'CO2-voortgang'!$O$91,'CO2-voortgang'!$O$98)</c:f>
              <c:numCache>
                <c:formatCode>_ * #,##0_ ;_ * \-#,##0_ ;_ * "-"??_ ;_ @_ </c:formatCode>
                <c:ptCount val="3"/>
                <c:pt idx="0">
                  <c:v>829.69013999999993</c:v>
                </c:pt>
                <c:pt idx="1">
                  <c:v>605.63689999999997</c:v>
                </c:pt>
                <c:pt idx="2">
                  <c:v>13.818865500000001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D-410E-9647-C85812DC938C}"/>
            </c:ext>
          </c:extLst>
        </c:ser>
        <c:ser>
          <c:idx val="2"/>
          <c:order val="2"/>
          <c:tx>
            <c:strRef>
              <c:f>'CO2-voortgang'!$P$74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'CO2-voortgang'!$M$75:$M$99</c15:sqref>
                  </c15:fullRef>
                </c:ext>
              </c:extLst>
              <c:f>('CO2-voortgang'!$M$83,'CO2-voortgang'!$M$91,'CO2-voortgang'!$M$98)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'CO2-voortgang'!$P$75:$P$99</c15:sqref>
                  </c15:fullRef>
                </c:ext>
              </c:extLst>
              <c:f>('CO2-voortgang'!$P$83,'CO2-voortgang'!$P$91,'CO2-voortgang'!$P$98)</c:f>
              <c:numCache>
                <c:formatCode>_ * #,##0_ ;_ * \-#,##0_ ;_ * "-"??_ ;_ @_ </c:formatCode>
                <c:ptCount val="3"/>
                <c:pt idx="0">
                  <c:v>818.66664399999991</c:v>
                </c:pt>
                <c:pt idx="1">
                  <c:v>397.44381199999998</c:v>
                </c:pt>
                <c:pt idx="2">
                  <c:v>5.7764574999999994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0D-410E-9647-C85812DC938C}"/>
            </c:ext>
          </c:extLst>
        </c:ser>
        <c:ser>
          <c:idx val="3"/>
          <c:order val="3"/>
          <c:tx>
            <c:strRef>
              <c:f>'CO2-voortgang'!$Q$74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'CO2-voortgang'!$M$75:$M$99</c15:sqref>
                  </c15:fullRef>
                </c:ext>
              </c:extLst>
              <c:f>('CO2-voortgang'!$M$83,'CO2-voortgang'!$M$91,'CO2-voortgang'!$M$98)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'CO2-voortgang'!$Q$75:$Q$99</c15:sqref>
                  </c15:fullRef>
                </c:ext>
              </c:extLst>
              <c:f>('CO2-voortgang'!$Q$83,'CO2-voortgang'!$Q$91,'CO2-voortgang'!$Q$98)</c:f>
              <c:numCache>
                <c:formatCode>_ * #,##0_ ;_ * \-#,##0_ ;_ * "-"??_ ;_ @_ </c:formatCode>
                <c:ptCount val="3"/>
                <c:pt idx="0">
                  <c:v>906.35203000000001</c:v>
                </c:pt>
                <c:pt idx="1">
                  <c:v>684.73649480000006</c:v>
                </c:pt>
                <c:pt idx="2">
                  <c:v>14.556024499999999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0D-410E-9647-C85812DC938C}"/>
            </c:ext>
          </c:extLst>
        </c:ser>
        <c:ser>
          <c:idx val="4"/>
          <c:order val="4"/>
          <c:tx>
            <c:strRef>
              <c:f>'CO2-voortgang'!$R$74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'CO2-voortgang'!$M$75:$M$99</c15:sqref>
                  </c15:fullRef>
                </c:ext>
              </c:extLst>
              <c:f>('CO2-voortgang'!$M$83,'CO2-voortgang'!$M$91,'CO2-voortgang'!$M$98)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'CO2-voortgang'!$R$75:$R$99</c15:sqref>
                  </c15:fullRef>
                </c:ext>
              </c:extLst>
              <c:f>('CO2-voortgang'!$R$83,'CO2-voortgang'!$R$91,'CO2-voortgang'!$R$98)</c:f>
              <c:numCache>
                <c:formatCode>_ * #,##0_ ;_ * \-#,##0_ ;_ * "-"??_ ;_ @_ </c:formatCode>
                <c:ptCount val="3"/>
                <c:pt idx="0">
                  <c:v>751.99107200000003</c:v>
                </c:pt>
                <c:pt idx="1">
                  <c:v>271.30768799999998</c:v>
                </c:pt>
                <c:pt idx="2">
                  <c:v>5.7764877500000003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0D-410E-9647-C85812DC938C}"/>
            </c:ext>
          </c:extLst>
        </c:ser>
        <c:ser>
          <c:idx val="5"/>
          <c:order val="5"/>
          <c:tx>
            <c:strRef>
              <c:f>'CO2-voortgang'!$S$74</c:f>
              <c:strCache>
                <c:ptCount val="1"/>
                <c:pt idx="0">
                  <c:v>2024</c:v>
                </c:pt>
              </c:strCache>
              <c:extLst xmlns:c15="http://schemas.microsoft.com/office/drawing/2012/chart"/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'CO2-voortgang'!$M$75:$M$99</c15:sqref>
                  </c15:fullRef>
                </c:ext>
              </c:extLst>
              <c:f>('CO2-voortgang'!$M$83,'CO2-voortgang'!$M$91,'CO2-voortgang'!$M$98)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'CO2-voortgang'!$S$75:$S$99</c15:sqref>
                  </c15:fullRef>
                </c:ext>
              </c:extLst>
              <c:f>('CO2-voortgang'!$S$83,'CO2-voortgang'!$S$91,'CO2-voortgang'!$S$98)</c:f>
              <c:numCache>
                <c:formatCode>_ * #,##0.0_ ;_ * \-#,##0.0_ ;_ * "-"??_ ;_ @_ </c:formatCode>
                <c:ptCount val="3"/>
                <c:pt idx="0">
                  <c:v>752.76016200000004</c:v>
                </c:pt>
                <c:pt idx="1">
                  <c:v>550.82428800000002</c:v>
                </c:pt>
                <c:pt idx="2">
                  <c:v>6.8277433100000007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610D-410E-9647-C85812DC93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52658568"/>
        <c:axId val="552653888"/>
        <c:extLst>
          <c:ext xmlns:c15="http://schemas.microsoft.com/office/drawing/2012/chart" uri="{02D57815-91ED-43cb-92C2-25804820EDAC}">
            <c15:filteredBarSeries>
              <c15:ser>
                <c:idx val="6"/>
                <c:order val="6"/>
                <c:tx>
                  <c:strRef>
                    <c:extLst>
                      <c:ext uri="{02D57815-91ED-43cb-92C2-25804820EDAC}">
                        <c15:formulaRef>
                          <c15:sqref>'CO2-voortgang'!$T$74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'CO2-voortgang'!$M$75:$M$99</c15:sqref>
                        </c15:fullRef>
                        <c15:formulaRef>
                          <c15:sqref>('CO2-voortgang'!$M$83,'CO2-voortgang'!$M$91,'CO2-voortgang'!$M$98)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'CO2-voortgang'!$T$75:$T$99</c15:sqref>
                        </c15:fullRef>
                        <c15:formulaRef>
                          <c15:sqref>('CO2-voortgang'!$T$83,'CO2-voortgang'!$T$91,'CO2-voortgang'!$T$98)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10D-410E-9647-C85812DC938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'CO2-voortgang'!$U$74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'CO2-voortgang'!$M$75:$M$99</c15:sqref>
                        </c15:fullRef>
                        <c15:formulaRef>
                          <c15:sqref>('CO2-voortgang'!$M$83,'CO2-voortgang'!$M$91,'CO2-voortgang'!$M$98)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'CO2-voortgang'!$U$75:$U$99</c15:sqref>
                        </c15:fullRef>
                        <c15:formulaRef>
                          <c15:sqref>('CO2-voortgang'!$U$83,'CO2-voortgang'!$U$91,'CO2-voortgang'!$U$98)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10D-410E-9647-C85812DC938C}"/>
                  </c:ext>
                </c:extLst>
              </c15:ser>
            </c15:filteredBarSeries>
          </c:ext>
        </c:extLst>
      </c:barChart>
      <c:catAx>
        <c:axId val="55265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52653888"/>
        <c:crosses val="autoZero"/>
        <c:auto val="1"/>
        <c:lblAlgn val="ctr"/>
        <c:lblOffset val="100"/>
        <c:noMultiLvlLbl val="0"/>
      </c:catAx>
      <c:valAx>
        <c:axId val="552653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52658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l-NL">
                <a:solidFill>
                  <a:srgbClr val="6BBC93"/>
                </a:solidFill>
              </a:rPr>
              <a:t>Figuur E1</a:t>
            </a:r>
            <a:r>
              <a:rPr lang="nl-NL">
                <a:solidFill>
                  <a:srgbClr val="61B57D"/>
                </a:solidFill>
              </a:rPr>
              <a:t>. </a:t>
            </a:r>
            <a:r>
              <a:rPr lang="nl-NL">
                <a:solidFill>
                  <a:srgbClr val="7F7F7F"/>
                </a:solidFill>
              </a:rPr>
              <a:t>Energieverbruik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1-FD4A-887E-7A14D79B53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21-FD4A-887E-7A14D79B53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21-FD4A-887E-7A14D79B53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1-FD4A-887E-7A14D79B53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21-FD4A-887E-7A14D79B530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21-FD4A-887E-7A14D79B530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21-FD4A-887E-7A14D79B530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21-FD4A-887E-7A14D79B530C}"/>
              </c:ext>
            </c:extLst>
          </c:dPt>
          <c:dLbls>
            <c:dLbl>
              <c:idx val="3"/>
              <c:layout>
                <c:manualLayout>
                  <c:x val="1.3321748656784378E-3"/>
                  <c:y val="-3.4267913473068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1-FD4A-887E-7A14D79B530C}"/>
                </c:ext>
              </c:extLst>
            </c:dLbl>
            <c:dLbl>
              <c:idx val="4"/>
              <c:layout>
                <c:manualLayout>
                  <c:x val="7.9930491940708708E-3"/>
                  <c:y val="3.71235729291578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1-FD4A-887E-7A14D79B53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1-FD4A-887E-7A14D79B5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'Omrekening naar GJ'!$B$33:$B$38</c:f>
              <c:strCache>
                <c:ptCount val="6"/>
                <c:pt idx="0">
                  <c:v>Aardgasverbruik</c:v>
                </c:pt>
                <c:pt idx="1">
                  <c:v>Brandstofverbruik bedrijfsmiddelen</c:v>
                </c:pt>
                <c:pt idx="2">
                  <c:v>Brandstofverbruik wagenpark</c:v>
                </c:pt>
                <c:pt idx="3">
                  <c:v>Elektriciteitsverbruik vastgoed</c:v>
                </c:pt>
                <c:pt idx="4">
                  <c:v>Elektriciteitsverbruik wagenpark</c:v>
                </c:pt>
                <c:pt idx="5">
                  <c:v>Warmtelevering</c:v>
                </c:pt>
              </c:strCache>
            </c:strRef>
          </c:cat>
          <c:val>
            <c:numRef>
              <c:f>'Omrekening naar GJ'!$C$33:$C$38</c:f>
              <c:numCache>
                <c:formatCode>_(* #,##0.00_);_(* \(#,##0.00\);_(* "-"??_);_(@_)</c:formatCode>
                <c:ptCount val="6"/>
                <c:pt idx="0">
                  <c:v>24326.601449999998</c:v>
                </c:pt>
                <c:pt idx="1">
                  <c:v>0</c:v>
                </c:pt>
                <c:pt idx="2">
                  <c:v>28743.52583604</c:v>
                </c:pt>
                <c:pt idx="3">
                  <c:v>808.1505719999999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21-FD4A-887E-7A14D79B5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86121535501307"/>
          <c:y val="0.34934845648770291"/>
          <c:w val="0.33627396662072356"/>
          <c:h val="0.43280328592229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l-NL">
                <a:solidFill>
                  <a:srgbClr val="6BBC93"/>
                </a:solidFill>
              </a:rPr>
              <a:t>Figuur E2</a:t>
            </a:r>
            <a:r>
              <a:rPr lang="nl-NL">
                <a:solidFill>
                  <a:srgbClr val="61B57D"/>
                </a:solidFill>
              </a:rPr>
              <a:t>. </a:t>
            </a:r>
            <a:r>
              <a:rPr lang="nl-NL">
                <a:solidFill>
                  <a:srgbClr val="7F7F7F"/>
                </a:solidFill>
              </a:rPr>
              <a:t>Energieverbruik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C-F84E-B4C7-A2A6E090E9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0C-F84E-B4C7-A2A6E090E9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0C-F84E-B4C7-A2A6E090E9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C-F84E-B4C7-A2A6E090E9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0C-F84E-B4C7-A2A6E090E9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0C-F84E-B4C7-A2A6E090E9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0C-F84E-B4C7-A2A6E090E9F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0C-F84E-B4C7-A2A6E090E9F5}"/>
              </c:ext>
            </c:extLst>
          </c:dPt>
          <c:dLbls>
            <c:dLbl>
              <c:idx val="3"/>
              <c:layout>
                <c:manualLayout>
                  <c:x val="1.3321748656784378E-3"/>
                  <c:y val="-3.4267913473068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0C-F84E-B4C7-A2A6E090E9F5}"/>
                </c:ext>
              </c:extLst>
            </c:dLbl>
            <c:dLbl>
              <c:idx val="4"/>
              <c:layout>
                <c:manualLayout>
                  <c:x val="7.9930491940708708E-3"/>
                  <c:y val="3.71235729291578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C-F84E-B4C7-A2A6E090E9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0C-F84E-B4C7-A2A6E090E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'Omrekening naar GJ'!$I$33:$I$38</c:f>
              <c:strCache>
                <c:ptCount val="6"/>
                <c:pt idx="0">
                  <c:v>Aardgasverbruik</c:v>
                </c:pt>
                <c:pt idx="1">
                  <c:v>Brandstofverbruik bedrijfsmiddelen</c:v>
                </c:pt>
                <c:pt idx="2">
                  <c:v>Brandstofverbruik wagenpark</c:v>
                </c:pt>
                <c:pt idx="3">
                  <c:v>Elektriciteitsverbruik vastgoed</c:v>
                </c:pt>
                <c:pt idx="4">
                  <c:v>Elektriciteitsverbruik wagenpark</c:v>
                </c:pt>
                <c:pt idx="5">
                  <c:v>Warmtelevering</c:v>
                </c:pt>
              </c:strCache>
            </c:strRef>
          </c:cat>
          <c:val>
            <c:numRef>
              <c:f>'Omrekening naar GJ'!$J$33:$J$38</c:f>
              <c:numCache>
                <c:formatCode>_(* #,##0.00_);_(* \(#,##0.00\);_(* "-"??_);_(@_)</c:formatCode>
                <c:ptCount val="6"/>
                <c:pt idx="0">
                  <c:v>3216.6527999999998</c:v>
                </c:pt>
                <c:pt idx="1">
                  <c:v>0</c:v>
                </c:pt>
                <c:pt idx="2">
                  <c:v>17191.815859080001</c:v>
                </c:pt>
                <c:pt idx="3">
                  <c:v>2760.4692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D0C-F84E-B4C7-A2A6E090E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EV1.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energieverbruik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'Omrekening naar GJ'!$B$66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GJ'!$C$64:$F$64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GJ'!$C$66:$F$66</c:f>
              <c:numCache>
                <c:formatCode>0%</c:formatCode>
                <c:ptCount val="4"/>
                <c:pt idx="0">
                  <c:v>1</c:v>
                </c:pt>
                <c:pt idx="1">
                  <c:v>0.75395906257896272</c:v>
                </c:pt>
                <c:pt idx="2">
                  <c:v>0.79947366075172321</c:v>
                </c:pt>
                <c:pt idx="3">
                  <c:v>0.87355610406557527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E8-4540-A6C7-F150088739DE}"/>
            </c:ext>
          </c:extLst>
        </c:ser>
        <c:ser>
          <c:idx val="1"/>
          <c:order val="1"/>
          <c:tx>
            <c:strRef>
              <c:f>'Omrekening naar GJ'!$B$67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GJ'!$C$64:$F$64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GJ'!$C$67:$F$67</c:f>
              <c:numCache>
                <c:formatCode>0%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E8-4540-A6C7-F15008873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'Omrekening naar GJ'!$B$70</c15:sqref>
                        </c15:formulaRef>
                      </c:ext>
                    </c:extLst>
                    <c:strCache>
                      <c:ptCount val="1"/>
                      <c:pt idx="0">
                        <c:v>Relatieve voortgang omzet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'Omrekening naar GJ'!$C$64:$F$64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'Omrekening naar GJ'!$C$70:$F$70</c15:sqref>
                        </c15:formulaRef>
                      </c:ext>
                    </c:extLst>
                    <c:numCache>
                      <c:formatCode>0%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C-BBE8-4540-A6C7-F150088739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'Omrekening naar GJ'!$B$73</c15:sqref>
                        </c15:formulaRef>
                      </c:ext>
                    </c:extLst>
                    <c:strCache>
                      <c:ptCount val="1"/>
                      <c:pt idx="0">
                        <c:v>Relatieve voortgang FTE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'Omrekening naar GJ'!$C$64:$F$64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'Omrekening naar GJ'!$C$73:$F$73</c15:sqref>
                        </c15:formulaRef>
                      </c:ext>
                    </c:extLst>
                    <c:numCache>
                      <c:formatCode>0%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BE8-4540-A6C7-F150088739DE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'Omrekening naar GJ'!$B$76</c15:sqref>
                        </c15:formulaRef>
                      </c:ext>
                    </c:extLst>
                    <c:strCache>
                      <c:ptCount val="1"/>
                      <c:pt idx="0">
                        <c:v>Relatieve voortgang gereden kilometers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'Omrekening naar GJ'!$C$64:$F$64</c15:sqref>
                        </c15:formulaRef>
                      </c:ext>
                    </c:extLst>
                    <c:numCache>
                      <c:formatCode>0</c:formatCode>
                      <c:ptCount val="4"/>
                      <c:pt idx="0">
                        <c:v>2019</c:v>
                      </c:pt>
                      <c:pt idx="1">
                        <c:v>2020</c:v>
                      </c:pt>
                      <c:pt idx="2">
                        <c:v>2021</c:v>
                      </c:pt>
                      <c:pt idx="3">
                        <c:v>2022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'Omrekening naar GJ'!$C$76:$F$76</c15:sqref>
                        </c15:formulaRef>
                      </c:ext>
                    </c:extLst>
                    <c:numCache>
                      <c:formatCode>0%</c:formatCode>
                      <c:ptCount val="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BE8-4540-A6C7-F150088739DE}"/>
                  </c:ext>
                </c:extLst>
              </c15:ser>
            </c15:filteredLineSeries>
          </c:ext>
        </c:extLst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EV2.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energieverbruik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'Omrekening naar GJ'!$I$66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GJ'!$J$64:$M$64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GJ'!$J$66:$M$66</c:f>
              <c:numCache>
                <c:formatCode>0%</c:formatCode>
                <c:ptCount val="4"/>
                <c:pt idx="0">
                  <c:v>1</c:v>
                </c:pt>
                <c:pt idx="1">
                  <c:v>0.69773235665621192</c:v>
                </c:pt>
                <c:pt idx="2">
                  <c:v>0.7445111607213345</c:v>
                </c:pt>
                <c:pt idx="3">
                  <c:v>0.67799374785132493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E-284C-AC7C-A4FE1042E2E2}"/>
            </c:ext>
          </c:extLst>
        </c:ser>
        <c:ser>
          <c:idx val="1"/>
          <c:order val="1"/>
          <c:tx>
            <c:strRef>
              <c:f>'Omrekening naar GJ'!$I$67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GJ'!$J$64:$M$64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GJ'!$J$67:$M$67</c:f>
              <c:numCache>
                <c:formatCode>0%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E-284C-AC7C-A4FE1042E2E2}"/>
            </c:ext>
          </c:extLst>
        </c:ser>
        <c:ser>
          <c:idx val="2"/>
          <c:order val="2"/>
          <c:tx>
            <c:strRef>
              <c:f>'Omrekening naar GJ'!$I$70</c:f>
              <c:strCache>
                <c:ptCount val="1"/>
                <c:pt idx="0">
                  <c:v>Relatieve voortgang omzet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GJ'!$J$64:$M$64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GJ'!$J$70:$M$70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3E-284C-AC7C-A4FE1042E2E2}"/>
            </c:ext>
          </c:extLst>
        </c:ser>
        <c:ser>
          <c:idx val="3"/>
          <c:order val="3"/>
          <c:tx>
            <c:strRef>
              <c:f>'Omrekening naar GJ'!$I$73</c:f>
              <c:strCache>
                <c:ptCount val="1"/>
                <c:pt idx="0">
                  <c:v>Relatieve voortgang FTE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GJ'!$J$64:$M$64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GJ'!$J$73:$M$73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3E-284C-AC7C-A4FE1042E2E2}"/>
            </c:ext>
          </c:extLst>
        </c:ser>
        <c:ser>
          <c:idx val="4"/>
          <c:order val="4"/>
          <c:tx>
            <c:strRef>
              <c:f>'Omrekening naar GJ'!$I$76</c:f>
              <c:strCache>
                <c:ptCount val="1"/>
                <c:pt idx="0">
                  <c:v>Relatieve voortgang gereden kilometers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'Omrekening naar GJ'!$J$64:$M$64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'Omrekening naar GJ'!$J$76:$M$76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3E-284C-AC7C-A4FE104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A</a:t>
            </a:r>
            <a:r>
              <a:rPr lang="nl-NL" sz="1000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Aardgasverbruik per vestiging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Energiebeoordelingen!$C$5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Energiebeoordelingen!$B$7:$B$9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f>Energiebeoordelingen!$C$7:$C$9</c:f>
              <c:numCache>
                <c:formatCode>#,##0</c:formatCode>
                <c:ptCount val="3"/>
                <c:pt idx="0">
                  <c:v>166403</c:v>
                </c:pt>
                <c:pt idx="1">
                  <c:v>0</c:v>
                </c:pt>
                <c:pt idx="2">
                  <c:v>959119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855-4A46-824A-F20FB89355B0}"/>
            </c:ext>
          </c:extLst>
        </c:ser>
        <c:ser>
          <c:idx val="2"/>
          <c:order val="1"/>
          <c:tx>
            <c:strRef>
              <c:f>Energiebeoordelingen!$D$5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Energiebeoordelingen!$B$7:$B$9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f>Energiebeoordelingen!$D$7:$D$9</c:f>
              <c:numCache>
                <c:formatCode>#,##0</c:formatCode>
                <c:ptCount val="3"/>
                <c:pt idx="0">
                  <c:v>157895</c:v>
                </c:pt>
                <c:pt idx="1">
                  <c:v>2453</c:v>
                </c:pt>
                <c:pt idx="2">
                  <c:v>786833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855-4A46-824A-F20FB89355B0}"/>
            </c:ext>
          </c:extLst>
        </c:ser>
        <c:ser>
          <c:idx val="3"/>
          <c:order val="2"/>
          <c:tx>
            <c:strRef>
              <c:f>Energiebeoordelingen!$E$5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Energiebeoordelingen!$B$7:$B$9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f>Energiebeoordelingen!$E$7:$E$9</c:f>
              <c:numCache>
                <c:formatCode>#,##0</c:formatCode>
                <c:ptCount val="3"/>
                <c:pt idx="0">
                  <c:v>164710</c:v>
                </c:pt>
                <c:pt idx="1">
                  <c:v>3945</c:v>
                </c:pt>
                <c:pt idx="2">
                  <c:v>828227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855-4A46-824A-F20FB89355B0}"/>
            </c:ext>
          </c:extLst>
        </c:ser>
        <c:ser>
          <c:idx val="4"/>
          <c:order val="3"/>
          <c:tx>
            <c:strRef>
              <c:f>Energiebeoordelingen!$F$5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Energiebeoordelingen!$B$7:$B$9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f>Energiebeoordelingen!$F$7:$F$9</c:f>
              <c:numCache>
                <c:formatCode>#,##0</c:formatCode>
                <c:ptCount val="3"/>
                <c:pt idx="0">
                  <c:v>136412</c:v>
                </c:pt>
                <c:pt idx="1">
                  <c:v>0</c:v>
                </c:pt>
                <c:pt idx="2">
                  <c:v>776652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855-4A46-824A-F20FB89355B0}"/>
            </c:ext>
          </c:extLst>
        </c:ser>
        <c:ser>
          <c:idx val="0"/>
          <c:order val="4"/>
          <c:tx>
            <c:strRef>
              <c:f>Energiebeoordelingen!$G$5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Energiebeoordelingen!$B$7:$B$9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f>Energiebeoordelingen!$G$7:$G$9</c:f>
              <c:numCache>
                <c:formatCode>#,##0</c:formatCode>
                <c:ptCount val="3"/>
                <c:pt idx="0">
                  <c:v>101632</c:v>
                </c:pt>
                <c:pt idx="1">
                  <c:v>0</c:v>
                </c:pt>
                <c:pt idx="2">
                  <c:v>666981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9-418D-B9D3-FAA0136E4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459464"/>
        <c:axId val="409460248"/>
      </c:bar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l-NL">
                <a:solidFill>
                  <a:srgbClr val="6BBC93"/>
                </a:solidFill>
              </a:rPr>
              <a:t>Figuur M1</a:t>
            </a:r>
            <a:r>
              <a:rPr lang="nl-NL">
                <a:solidFill>
                  <a:srgbClr val="61B57D"/>
                </a:solidFill>
              </a:rPr>
              <a:t>. </a:t>
            </a:r>
            <a:r>
              <a:rPr lang="nl-NL">
                <a:solidFill>
                  <a:srgbClr val="7F7F7F"/>
                </a:solidFill>
              </a:rPr>
              <a:t>CO</a:t>
            </a:r>
            <a:r>
              <a:rPr lang="nl-NL" baseline="-25000">
                <a:solidFill>
                  <a:srgbClr val="7F7F7F"/>
                </a:solidFill>
              </a:rPr>
              <a:t>2</a:t>
            </a:r>
            <a:r>
              <a:rPr lang="nl-NL">
                <a:solidFill>
                  <a:srgbClr val="7F7F7F"/>
                </a:solidFill>
              </a:rPr>
              <a:t>-footprint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9209965660767225"/>
          <c:y val="0.1871146106736658"/>
          <c:w val="0.35673526420708201"/>
          <c:h val="0.7464589506956791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54-48C6-BD88-1DE85D037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54-48C6-BD88-1DE85D037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B54-48C6-BD88-1DE85D037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54-48C6-BD88-1DE85D0377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54-48C6-BD88-1DE85D0377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54-48C6-BD88-1DE85D0377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54-48C6-BD88-1DE85D0377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FE-564A-80C0-688B9C2A93D2}"/>
              </c:ext>
            </c:extLst>
          </c:dPt>
          <c:dLbls>
            <c:dLbl>
              <c:idx val="3"/>
              <c:layout>
                <c:manualLayout>
                  <c:x val="1.3321748656784378E-3"/>
                  <c:y val="-3.42679134730687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4-48C6-BD88-1DE85D0377A8}"/>
                </c:ext>
              </c:extLst>
            </c:dLbl>
            <c:dLbl>
              <c:idx val="4"/>
              <c:layout>
                <c:manualLayout>
                  <c:x val="7.9930491940708708E-3"/>
                  <c:y val="3.71235729291578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4-48C6-BD88-1DE85D0377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54-48C6-BD88-1DE85D037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'CO2-emissie-inventaris'!$B$52:$B$59</c:f>
              <c:strCache>
                <c:ptCount val="8"/>
                <c:pt idx="0">
                  <c:v>Aardgasverbruik</c:v>
                </c:pt>
                <c:pt idx="1">
                  <c:v>Brandstofverbruik bedrijfsmiddelen</c:v>
                </c:pt>
                <c:pt idx="2">
                  <c:v>Brandstofverbruik wagenpark</c:v>
                </c:pt>
                <c:pt idx="3">
                  <c:v>Elektriciteitsverbruik vastgoed</c:v>
                </c:pt>
                <c:pt idx="4">
                  <c:v>Elektriciteitsverbruik wagenpark</c:v>
                </c:pt>
                <c:pt idx="6">
                  <c:v>Zakelijk vervoer</c:v>
                </c:pt>
                <c:pt idx="7">
                  <c:v>Vliegreizen</c:v>
                </c:pt>
              </c:strCache>
            </c:strRef>
          </c:cat>
          <c:val>
            <c:numRef>
              <c:f>'CO2-emissie-inventaris'!$C$52:$C$59</c:f>
              <c:numCache>
                <c:formatCode>_(* #,##0.00_);_(* \(#,##0.00\);_(* "-"??_);_(@_)</c:formatCode>
                <c:ptCount val="8"/>
                <c:pt idx="0">
                  <c:v>881.73092700000007</c:v>
                </c:pt>
                <c:pt idx="1">
                  <c:v>0</c:v>
                </c:pt>
                <c:pt idx="2">
                  <c:v>619.39525700000002</c:v>
                </c:pt>
                <c:pt idx="3">
                  <c:v>744.59373600000004</c:v>
                </c:pt>
                <c:pt idx="4">
                  <c:v>0</c:v>
                </c:pt>
                <c:pt idx="5">
                  <c:v>0</c:v>
                </c:pt>
                <c:pt idx="6">
                  <c:v>4.6827821600000004</c:v>
                </c:pt>
                <c:pt idx="7">
                  <c:v>29.751047750000001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54-48C6-BD88-1DE85D037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nl-NL"/>
        </a:p>
      </c:txPr>
    </c:legend>
    <c:plotVisOnly val="1"/>
    <c:dispBlanksAs val="zero"/>
    <c:showDLblsOverMax val="1"/>
  </c:chart>
  <c:spPr>
    <a:solidFill>
      <a:schemeClr val="lt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C</a:t>
            </a:r>
            <a:r>
              <a:rPr lang="nl-NL" sz="1000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Vliegreizen per soort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8613538721591847E-2"/>
          <c:y val="8.8688260987407216E-2"/>
          <c:w val="0.93098723215607737"/>
          <c:h val="0.77667658436715203"/>
        </c:manualLayout>
      </c:layout>
      <c:lineChart>
        <c:grouping val="standard"/>
        <c:varyColors val="0"/>
        <c:ser>
          <c:idx val="2"/>
          <c:order val="0"/>
          <c:tx>
            <c:strRef>
              <c:f>Energiebeoordelingen!$B$41</c:f>
              <c:strCache>
                <c:ptCount val="1"/>
                <c:pt idx="0">
                  <c:v>Vliegreizen &lt;700 km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Energiebeoordelingen!$C$39:$F$39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Energiebeoordelingen!$C$41:$F$41</c:f>
              <c:numCache>
                <c:formatCode>#,##0</c:formatCode>
                <c:ptCount val="4"/>
                <c:pt idx="0">
                  <c:v>35516</c:v>
                </c:pt>
                <c:pt idx="1">
                  <c:v>24772</c:v>
                </c:pt>
                <c:pt idx="2">
                  <c:v>94082</c:v>
                </c:pt>
                <c:pt idx="3">
                  <c:v>95768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3-4470-8E0D-C4D0C413BB65}"/>
            </c:ext>
          </c:extLst>
        </c:ser>
        <c:ser>
          <c:idx val="0"/>
          <c:order val="1"/>
          <c:tx>
            <c:strRef>
              <c:f>Energiebeoordelingen!$B$42</c:f>
              <c:strCache>
                <c:ptCount val="1"/>
                <c:pt idx="0">
                  <c:v>Vliegreizen 700-2500 km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Energiebeoordelingen!$C$39:$F$39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Energiebeoordelingen!$C$42:$F$42</c:f>
              <c:numCache>
                <c:formatCode>#,##0</c:formatCode>
                <c:ptCount val="4"/>
                <c:pt idx="0">
                  <c:v>146601</c:v>
                </c:pt>
                <c:pt idx="1">
                  <c:v>42615</c:v>
                </c:pt>
                <c:pt idx="2">
                  <c:v>98870</c:v>
                </c:pt>
                <c:pt idx="3">
                  <c:v>185403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93-4470-8E0D-C4D0C413BB65}"/>
            </c:ext>
          </c:extLst>
        </c:ser>
        <c:ser>
          <c:idx val="1"/>
          <c:order val="2"/>
          <c:tx>
            <c:strRef>
              <c:f>Energiebeoordelingen!$B$43</c:f>
              <c:strCache>
                <c:ptCount val="1"/>
                <c:pt idx="0">
                  <c:v>Vliegreizen &gt;2500 km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Energiebeoordelingen!$C$39:$F$39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Energiebeoordelingen!$C$43:$F$43</c:f>
              <c:numCache>
                <c:formatCode>#,##0</c:formatCode>
                <c:ptCount val="4"/>
                <c:pt idx="0">
                  <c:v>180279</c:v>
                </c:pt>
                <c:pt idx="1">
                  <c:v>124433</c:v>
                </c:pt>
                <c:pt idx="2">
                  <c:v>26937</c:v>
                </c:pt>
                <c:pt idx="3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3-4470-8E0D-C4D0C413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459464"/>
        <c:axId val="409460248"/>
      </c:line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D</a:t>
            </a:r>
            <a:r>
              <a:rPr lang="nl-NL" sz="1000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Zakelijk vervoer per soort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8613538721591847E-2"/>
          <c:y val="8.8688260987407216E-2"/>
          <c:w val="0.93098723215607737"/>
          <c:h val="0.78496399967640174"/>
        </c:manualLayout>
      </c:layout>
      <c:lineChart>
        <c:grouping val="standard"/>
        <c:varyColors val="0"/>
        <c:ser>
          <c:idx val="2"/>
          <c:order val="0"/>
          <c:tx>
            <c:strRef>
              <c:f>Energiebeoordelingen!$V$41</c:f>
              <c:strCache>
                <c:ptCount val="1"/>
                <c:pt idx="0">
                  <c:v>Gedeclareerde kilometers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Energiebeoordelingen!$W$39:$Z$39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Energiebeoordelingen!$W$41:$Z$41</c:f>
              <c:numCache>
                <c:formatCode>#,##0</c:formatCode>
                <c:ptCount val="4"/>
                <c:pt idx="0">
                  <c:v>64487</c:v>
                </c:pt>
                <c:pt idx="1">
                  <c:v>37941</c:v>
                </c:pt>
                <c:pt idx="2">
                  <c:v>49439</c:v>
                </c:pt>
                <c:pt idx="3">
                  <c:v>20236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3-42F1-B204-350E18AC67C6}"/>
            </c:ext>
          </c:extLst>
        </c:ser>
        <c:ser>
          <c:idx val="0"/>
          <c:order val="1"/>
          <c:tx>
            <c:strRef>
              <c:f>Energiebeoordelingen!$V$42</c:f>
              <c:strCache>
                <c:ptCount val="1"/>
                <c:pt idx="0">
                  <c:v>Openbaar vervoer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Energiebeoordelingen!$W$39:$Z$39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Energiebeoordelingen!$W$42:$Z$42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3-42F1-B204-350E18AC6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459464"/>
        <c:axId val="409460248"/>
      </c:line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000" b="1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000" b="1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B</a:t>
            </a:r>
            <a:r>
              <a:rPr lang="nl-NL" sz="1000" baseline="0">
                <a:solidFill>
                  <a:srgbClr val="6ABD93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. </a:t>
            </a:r>
            <a:r>
              <a:rPr lang="nl-NL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Elektriciteitsverbruik per vestiging</a:t>
            </a:r>
            <a:endParaRPr lang="nl-NL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2019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Energiebeoordelingen!$V$4:$V$34</c15:sqref>
                  </c15:fullRef>
                </c:ext>
              </c:extLst>
              <c:f>Energiebeoordelingen!$V$7:$V$9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Energiebeoordelingen!$W$4:$W$34</c15:sqref>
                  </c15:fullRef>
                </c:ext>
              </c:extLst>
              <c:f>Energiebeoordelingen!$W$7:$W$9</c:f>
              <c:numCache>
                <c:formatCode>General</c:formatCode>
                <c:ptCount val="3"/>
                <c:pt idx="0" formatCode="#,##0">
                  <c:v>736956</c:v>
                </c:pt>
                <c:pt idx="1" formatCode="#,##0">
                  <c:v>0</c:v>
                </c:pt>
                <c:pt idx="2" formatCode="#,##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E-DF42-A8F3-29021FB1D624}"/>
            </c:ext>
          </c:extLst>
        </c:ser>
        <c:ser>
          <c:idx val="2"/>
          <c:order val="1"/>
          <c:tx>
            <c:v>2020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Energiebeoordelingen!$V$4:$V$34</c15:sqref>
                  </c15:fullRef>
                </c:ext>
              </c:extLst>
              <c:f>Energiebeoordelingen!$V$7:$V$9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Energiebeoordelingen!$X$4:$X$34</c15:sqref>
                  </c15:fullRef>
                </c:ext>
              </c:extLst>
              <c:f>Energiebeoordelingen!$X$7:$X$9</c:f>
              <c:numCache>
                <c:formatCode>General</c:formatCode>
                <c:ptCount val="3"/>
                <c:pt idx="0" formatCode="#,##0">
                  <c:v>691204.5</c:v>
                </c:pt>
                <c:pt idx="1" formatCode="#,##0">
                  <c:v>10172.039999999999</c:v>
                </c:pt>
                <c:pt idx="2" formatCode="#,##0">
                  <c:v>375000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E-DF42-A8F3-29021FB1D624}"/>
            </c:ext>
          </c:extLst>
        </c:ser>
        <c:ser>
          <c:idx val="3"/>
          <c:order val="2"/>
          <c:tx>
            <c:v>2021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Energiebeoordelingen!$V$4:$V$34</c15:sqref>
                  </c15:fullRef>
                </c:ext>
              </c:extLst>
              <c:f>Energiebeoordelingen!$V$7:$V$9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Energiebeoordelingen!$Y$4:$Y$34</c15:sqref>
                  </c15:fullRef>
                </c:ext>
              </c:extLst>
              <c:f>Energiebeoordelingen!$Y$7:$Y$9</c:f>
              <c:numCache>
                <c:formatCode>General</c:formatCode>
                <c:ptCount val="3"/>
                <c:pt idx="0" formatCode="#,##0">
                  <c:v>676474.9</c:v>
                </c:pt>
                <c:pt idx="1" formatCode="#,##0">
                  <c:v>11187</c:v>
                </c:pt>
                <c:pt idx="2" formatCode="#,##0">
                  <c:v>1050000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2E-DF42-A8F3-29021FB1D624}"/>
            </c:ext>
          </c:extLst>
        </c:ser>
        <c:ser>
          <c:idx val="4"/>
          <c:order val="3"/>
          <c:tx>
            <c:v>2022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Energiebeoordelingen!$V$4:$V$34</c15:sqref>
                  </c15:fullRef>
                </c:ext>
              </c:extLst>
              <c:f>Energiebeoordelingen!$V$7:$V$9</c:f>
              <c:strCache>
                <c:ptCount val="3"/>
                <c:pt idx="0">
                  <c:v>Calandstraat 41</c:v>
                </c:pt>
                <c:pt idx="1">
                  <c:v>Hoogeveen</c:v>
                </c:pt>
                <c:pt idx="2">
                  <c:v>Pelican rouge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Energiebeoordelingen!$Z$4:$Z$34</c15:sqref>
                  </c15:fullRef>
                </c:ext>
              </c:extLst>
              <c:f>Energiebeoordelingen!$Z$7:$Z$9</c:f>
              <c:numCache>
                <c:formatCode>General</c:formatCode>
                <c:ptCount val="3"/>
                <c:pt idx="0" formatCode="#,##0">
                  <c:v>667190</c:v>
                </c:pt>
                <c:pt idx="1" formatCode="#,##0">
                  <c:v>0</c:v>
                </c:pt>
                <c:pt idx="2" formatCode="#,##0">
                  <c:v>2574193.2999999998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E-DF42-A8F3-29021FB1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459464"/>
        <c:axId val="409460248"/>
        <c:extLst>
          <c:ext xmlns:c15="http://schemas.microsoft.com/office/drawing/2012/chart" uri="{02D57815-91ED-43cb-92C2-25804820EDAC}">
            <c15:filteredBarSeries>
              <c15:ser>
                <c:idx val="5"/>
                <c:order val="4"/>
                <c:tx>
                  <c:v>2023</c:v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Energiebeoordelingen!$V$4:$V$34</c15:sqref>
                        </c15:fullRef>
                        <c15:formulaRef>
                          <c15:sqref>Energiebeoordelingen!$V$7:$V$9</c15:sqref>
                        </c15:formulaRef>
                      </c:ext>
                    </c:extLst>
                    <c:strCache>
                      <c:ptCount val="3"/>
                      <c:pt idx="0">
                        <c:v>Calandstraat 41</c:v>
                      </c:pt>
                      <c:pt idx="1">
                        <c:v>Hoogeveen</c:v>
                      </c:pt>
                      <c:pt idx="2">
                        <c:v>Pelican rouge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Energiebeoordelingen!$AA$4:$AA$34</c15:sqref>
                        </c15:fullRef>
                        <c15:formulaRef>
                          <c15:sqref>Energiebeoordelingen!$AA$7:$AA$9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92E-DF42-A8F3-29021FB1D624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v>2024</c:v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Energiebeoordelingen!$V$4:$V$34</c15:sqref>
                        </c15:fullRef>
                        <c15:formulaRef>
                          <c15:sqref>Energiebeoordelingen!$V$7:$V$9</c15:sqref>
                        </c15:formulaRef>
                      </c:ext>
                    </c:extLst>
                    <c:strCache>
                      <c:ptCount val="3"/>
                      <c:pt idx="0">
                        <c:v>Calandstraat 41</c:v>
                      </c:pt>
                      <c:pt idx="1">
                        <c:v>Hoogeveen</c:v>
                      </c:pt>
                      <c:pt idx="2">
                        <c:v>Pelican rouge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Energiebeoordelingen!$AB$4:$AB$34</c15:sqref>
                        </c15:fullRef>
                        <c15:formulaRef>
                          <c15:sqref>Energiebeoordelingen!$AB$7:$AB$9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92E-DF42-A8F3-29021FB1D624}"/>
                  </c:ext>
                </c:extLst>
              </c15:ser>
            </c15:filteredBarSeries>
            <c15:filteredBarSeries>
              <c15:ser>
                <c:idx val="7"/>
                <c:order val="6"/>
                <c:tx>
                  <c:v>2025</c:v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Energiebeoordelingen!$V$4:$V$34</c15:sqref>
                        </c15:fullRef>
                        <c15:formulaRef>
                          <c15:sqref>Energiebeoordelingen!$V$7:$V$9</c15:sqref>
                        </c15:formulaRef>
                      </c:ext>
                    </c:extLst>
                    <c:strCache>
                      <c:ptCount val="3"/>
                      <c:pt idx="0">
                        <c:v>Calandstraat 41</c:v>
                      </c:pt>
                      <c:pt idx="1">
                        <c:v>Hoogeveen</c:v>
                      </c:pt>
                      <c:pt idx="2">
                        <c:v>Pelican rouge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Energiebeoordelingen!$AC$4:$AC$34</c15:sqref>
                        </c15:fullRef>
                        <c15:formulaRef>
                          <c15:sqref>Energiebeoordelingen!$AC$7:$AC$9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#,##0">
                        <c:v>0</c:v>
                      </c:pt>
                      <c:pt idx="1" formatCode="#,##0">
                        <c:v>0</c:v>
                      </c:pt>
                      <c:pt idx="2" formatCode="#,##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92E-DF42-A8F3-29021FB1D624}"/>
                  </c:ext>
                </c:extLst>
              </c15:ser>
            </c15:filteredBarSeries>
          </c:ext>
        </c:extLst>
      </c:barChart>
      <c:catAx>
        <c:axId val="40945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60248"/>
        <c:crosses val="autoZero"/>
        <c:auto val="1"/>
        <c:lblAlgn val="ctr"/>
        <c:lblOffset val="100"/>
        <c:noMultiLvlLbl val="0"/>
      </c:catAx>
      <c:valAx>
        <c:axId val="409460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45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V1.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CO2-uitstoot heel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'CO2-voortgang'!$B$41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'CO2-voortgang'!$C$39:$J$39</c15:sqref>
                  </c15:fullRef>
                </c:ext>
              </c:extLst>
              <c:f>'CO2-voortgang'!$C$39:$F$39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'CO2-voortgang'!$C$41:$J$41</c15:sqref>
                  </c15:fullRef>
                </c:ext>
              </c:extLst>
              <c:f>'CO2-voortgang'!$C$41:$F$41</c:f>
              <c:numCache>
                <c:formatCode>0%</c:formatCode>
                <c:ptCount val="4"/>
                <c:pt idx="0">
                  <c:v>1</c:v>
                </c:pt>
                <c:pt idx="1">
                  <c:v>0.70357123697982915</c:v>
                </c:pt>
                <c:pt idx="2">
                  <c:v>0.6915858149353965</c:v>
                </c:pt>
                <c:pt idx="3">
                  <c:v>0.7364936189979906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E-4AE6-A234-10B1574AC348}"/>
            </c:ext>
          </c:extLst>
        </c:ser>
        <c:ser>
          <c:idx val="2"/>
          <c:order val="1"/>
          <c:tx>
            <c:strRef>
              <c:f>'CO2-voortgang'!$B$42</c:f>
              <c:strCache>
                <c:ptCount val="1"/>
                <c:pt idx="0">
                  <c:v>Voortgang scope 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'CO2-voortgang'!$C$39:$J$39</c15:sqref>
                  </c15:fullRef>
                </c:ext>
              </c:extLst>
              <c:f>'CO2-voortgang'!$C$39:$F$39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'CO2-voortgang'!$C$42:$J$42</c15:sqref>
                  </c15:fullRef>
                </c:ext>
              </c:extLst>
              <c:f>'CO2-voortgang'!$C$42:$F$42</c:f>
              <c:numCache>
                <c:formatCode>0%</c:formatCode>
                <c:ptCount val="4"/>
                <c:pt idx="0">
                  <c:v>1</c:v>
                </c:pt>
                <c:pt idx="1">
                  <c:v>0.71494716848559192</c:v>
                </c:pt>
                <c:pt idx="2">
                  <c:v>0.76098922689932313</c:v>
                </c:pt>
                <c:pt idx="3">
                  <c:v>0.73837193058061734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E-4AE6-A234-10B1574AC348}"/>
            </c:ext>
          </c:extLst>
        </c:ser>
        <c:ser>
          <c:idx val="0"/>
          <c:order val="2"/>
          <c:tx>
            <c:strRef>
              <c:f>'CO2-voortgang'!$B$43</c:f>
              <c:strCache>
                <c:ptCount val="1"/>
                <c:pt idx="0">
                  <c:v>Voortgang scope 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'CO2-voortgang'!$C$39:$J$39</c15:sqref>
                  </c15:fullRef>
                </c:ext>
              </c:extLst>
              <c:f>'CO2-voortgang'!$C$39:$F$39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'CO2-voortgang'!$C$43:$J$43</c15:sqref>
                  </c15:fullRef>
                </c:ext>
              </c:extLst>
              <c:f>'CO2-voortgang'!$C$43:$F$43</c:f>
              <c:numCache>
                <c:formatCode>0%</c:formatCode>
                <c:ptCount val="4"/>
                <c:pt idx="0">
                  <c:v>1</c:v>
                </c:pt>
                <c:pt idx="1">
                  <c:v>0.68648220627410306</c:v>
                </c:pt>
                <c:pt idx="2">
                  <c:v>0.5453898064624001</c:v>
                </c:pt>
                <c:pt idx="3">
                  <c:v>0.72799927100867567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4-419C-99CB-1A5775F51053}"/>
            </c:ext>
          </c:extLst>
        </c:ser>
        <c:ser>
          <c:idx val="3"/>
          <c:order val="3"/>
          <c:tx>
            <c:strRef>
              <c:f>'CO2-voortgang'!$B$44</c:f>
              <c:strCache>
                <c:ptCount val="1"/>
                <c:pt idx="0">
                  <c:v>Voortgang business travel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'CO2-voortgang'!$C$39:$J$39</c15:sqref>
                  </c15:fullRef>
                </c:ext>
              </c:extLst>
              <c:f>'CO2-voortgang'!$C$39:$F$39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'CO2-voortgang'!$C$44:$J$44</c15:sqref>
                  </c15:fullRef>
                </c:ext>
              </c:extLst>
              <c:f>'CO2-voortgang'!$C$44:$F$44</c:f>
              <c:numCache>
                <c:formatCode>0%</c:formatCode>
                <c:ptCount val="4"/>
                <c:pt idx="0">
                  <c:v>1</c:v>
                </c:pt>
                <c:pt idx="1">
                  <c:v>0.51603999448586502</c:v>
                </c:pt>
                <c:pt idx="2">
                  <c:v>0.76116288664349752</c:v>
                </c:pt>
                <c:pt idx="3">
                  <c:v>0.86970046714356963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2E-4AE6-A234-10B1574AC348}"/>
            </c:ext>
          </c:extLst>
        </c:ser>
        <c:ser>
          <c:idx val="4"/>
          <c:order val="4"/>
          <c:tx>
            <c:strRef>
              <c:f>'CO2-voortgang'!$B$45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'CO2-voortgang'!$C$39:$J$39</c15:sqref>
                  </c15:fullRef>
                </c:ext>
              </c:extLst>
              <c:f>'CO2-voortgang'!$C$39:$F$39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'CO2-voortgang'!$C$45:$J$45</c15:sqref>
                  </c15:fullRef>
                </c:ext>
              </c:extLst>
              <c:f>'CO2-voortgang'!$C$45:$F$45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2E-4AE6-A234-10B1574AC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V2. </a:t>
            </a:r>
            <a:r>
              <a:rPr lang="nl-NL" sz="1800" b="1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</a:t>
            </a:r>
            <a:r>
              <a:rPr lang="nl-NL" sz="1800" b="1" baseline="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CO2-uitstoot heel jaar </a:t>
            </a:r>
            <a:endParaRPr lang="nl-NL" sz="1800" b="1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'CO2-voortgang'!$M$41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'CO2-voortgang'!$N$39:$U$39</c15:sqref>
                  </c15:fullRef>
                </c:ext>
              </c:extLst>
              <c:f>'CO2-voortgang'!$N$39:$Q$39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'CO2-voortgang'!$N$41:$U$41</c15:sqref>
                  </c15:fullRef>
                </c:ext>
              </c:extLst>
              <c:f>'CO2-voortgang'!$N$41:$Q$41</c:f>
              <c:numCache>
                <c:formatCode>0%</c:formatCode>
                <c:ptCount val="4"/>
                <c:pt idx="0">
                  <c:v>1</c:v>
                </c:pt>
                <c:pt idx="1">
                  <c:v>0.73164072772136524</c:v>
                </c:pt>
                <c:pt idx="2">
                  <c:v>0.66464436801397986</c:v>
                </c:pt>
                <c:pt idx="3">
                  <c:v>0.80272657641313527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22-4C84-8B19-ED89339C0528}"/>
            </c:ext>
          </c:extLst>
        </c:ser>
        <c:ser>
          <c:idx val="2"/>
          <c:order val="1"/>
          <c:tx>
            <c:strRef>
              <c:f>'CO2-voortgang'!$M$42</c:f>
              <c:strCache>
                <c:ptCount val="1"/>
                <c:pt idx="0">
                  <c:v>Voortgang scope 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'CO2-voortgang'!$N$39:$U$39</c15:sqref>
                  </c15:fullRef>
                </c:ext>
              </c:extLst>
              <c:f>'CO2-voortgang'!$N$39:$Q$39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'CO2-voortgang'!$N$42:$U$42</c15:sqref>
                  </c15:fullRef>
                </c:ext>
              </c:extLst>
              <c:f>'CO2-voortgang'!$N$42:$Q$42</c:f>
              <c:numCache>
                <c:formatCode>0%</c:formatCode>
                <c:ptCount val="4"/>
                <c:pt idx="0">
                  <c:v>1</c:v>
                </c:pt>
                <c:pt idx="1">
                  <c:v>0.81796311221870177</c:v>
                </c:pt>
                <c:pt idx="2">
                  <c:v>0.8619677864453078</c:v>
                </c:pt>
                <c:pt idx="3">
                  <c:v>0.88874108585608913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2-4C84-8B19-ED89339C0528}"/>
            </c:ext>
          </c:extLst>
        </c:ser>
        <c:ser>
          <c:idx val="0"/>
          <c:order val="2"/>
          <c:tx>
            <c:strRef>
              <c:f>'CO2-voortgang'!$M$43</c:f>
              <c:strCache>
                <c:ptCount val="1"/>
                <c:pt idx="0">
                  <c:v>Voortgang scope 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'CO2-voortgang'!$N$39:$U$39</c15:sqref>
                  </c15:fullRef>
                </c:ext>
              </c:extLst>
              <c:f>'CO2-voortgang'!$N$39:$Q$39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'CO2-voortgang'!$N$43:$U$43</c15:sqref>
                  </c15:fullRef>
                </c:ext>
              </c:extLst>
              <c:f>'CO2-voortgang'!$N$43:$Q$43</c:f>
              <c:numCache>
                <c:formatCode>0%</c:formatCode>
                <c:ptCount val="4"/>
                <c:pt idx="0">
                  <c:v>1</c:v>
                </c:pt>
                <c:pt idx="1">
                  <c:v>0.65322265613433117</c:v>
                </c:pt>
                <c:pt idx="2">
                  <c:v>0.47982839007059408</c:v>
                </c:pt>
                <c:pt idx="3">
                  <c:v>0.72653376357086985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C-400C-BCE9-3A63AE6FF9B8}"/>
            </c:ext>
          </c:extLst>
        </c:ser>
        <c:ser>
          <c:idx val="3"/>
          <c:order val="3"/>
          <c:tx>
            <c:strRef>
              <c:f>'CO2-voortgang'!$M$44</c:f>
              <c:strCache>
                <c:ptCount val="1"/>
                <c:pt idx="0">
                  <c:v>Voortgang business travel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'CO2-voortgang'!$N$39:$U$39</c15:sqref>
                  </c15:fullRef>
                </c:ext>
              </c:extLst>
              <c:f>'CO2-voortgang'!$N$39:$Q$39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'CO2-voortgang'!$N$44:$U$44</c15:sqref>
                  </c15:fullRef>
                </c:ext>
              </c:extLst>
              <c:f>'CO2-voortgang'!$N$44:$Q$44</c:f>
              <c:numCache>
                <c:formatCode>0%</c:formatCode>
                <c:ptCount val="4"/>
                <c:pt idx="0">
                  <c:v>1</c:v>
                </c:pt>
                <c:pt idx="1">
                  <c:v>0.44976732150342741</c:v>
                </c:pt>
                <c:pt idx="2">
                  <c:v>0.18800832945029997</c:v>
                </c:pt>
                <c:pt idx="3">
                  <c:v>0.46318789190761317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22-4C84-8B19-ED89339C0528}"/>
            </c:ext>
          </c:extLst>
        </c:ser>
        <c:ser>
          <c:idx val="4"/>
          <c:order val="4"/>
          <c:tx>
            <c:strRef>
              <c:f>'CO2-voortgang'!$M$45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'CO2-voortgang'!$N$39:$U$39</c15:sqref>
                  </c15:fullRef>
                </c:ext>
              </c:extLst>
              <c:f>'CO2-voortgang'!$N$39:$Q$39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'CO2-voortgang'!$N$45:$U$45</c15:sqref>
                  </c15:fullRef>
                </c:ext>
              </c:extLst>
              <c:f>'CO2-voortgang'!$N$45:$Q$45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22-4C84-8B19-ED89339C0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 V3.</a:t>
            </a:r>
            <a:r>
              <a:rPr lang="nl-NL" sz="1800" b="1" baseline="0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</a:t>
            </a:r>
            <a:r>
              <a:rPr lang="nl-NL" sz="1800" b="1" baseline="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CO2-uitstoot per half jaar</a:t>
            </a:r>
            <a:endParaRPr lang="nl-NL" sz="1800" b="1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'CO2-voortgang'!$B$105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'CO2-voortgang'!$C$103:$J$103</c15:sqref>
                  </c15:fullRef>
                </c:ext>
              </c:extLst>
              <c:f>'CO2-voortgang'!$C$103:$F$103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'CO2-voortgang'!$C$105:$J$105</c15:sqref>
                  </c15:fullRef>
                </c:ext>
              </c:extLst>
              <c:f>'CO2-voortgang'!$C$105:$F$105</c:f>
              <c:numCache>
                <c:formatCode>0%</c:formatCode>
                <c:ptCount val="4"/>
                <c:pt idx="0">
                  <c:v>1</c:v>
                </c:pt>
                <c:pt idx="1">
                  <c:v>0.73224033803568156</c:v>
                </c:pt>
                <c:pt idx="2">
                  <c:v>0.69090067866003479</c:v>
                </c:pt>
                <c:pt idx="3">
                  <c:v>0.78004317837035819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9-48C6-A198-92A96A790FD5}"/>
            </c:ext>
          </c:extLst>
        </c:ser>
        <c:ser>
          <c:idx val="2"/>
          <c:order val="1"/>
          <c:tx>
            <c:strRef>
              <c:f>'CO2-voortgang'!$B$106</c:f>
              <c:strCache>
                <c:ptCount val="1"/>
                <c:pt idx="0">
                  <c:v>Voortgang scope 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'CO2-voortgang'!$C$103:$J$103</c15:sqref>
                  </c15:fullRef>
                </c:ext>
              </c:extLst>
              <c:f>'CO2-voortgang'!$C$103:$F$103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'CO2-voortgang'!$C$106:$J$106</c15:sqref>
                  </c15:fullRef>
                </c:ext>
              </c:extLst>
              <c:f>'CO2-voortgang'!$C$106:$F$106</c:f>
              <c:numCache>
                <c:formatCode>0%</c:formatCode>
                <c:ptCount val="4"/>
                <c:pt idx="0">
                  <c:v>1</c:v>
                </c:pt>
                <c:pt idx="1">
                  <c:v>0.76727464885880914</c:v>
                </c:pt>
                <c:pt idx="2">
                  <c:v>0.78628659148049196</c:v>
                </c:pt>
                <c:pt idx="3">
                  <c:v>0.80848758418980637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9-48C6-A198-92A96A790FD5}"/>
            </c:ext>
          </c:extLst>
        </c:ser>
        <c:ser>
          <c:idx val="0"/>
          <c:order val="2"/>
          <c:tx>
            <c:strRef>
              <c:f>'CO2-voortgang'!$B$107</c:f>
              <c:strCache>
                <c:ptCount val="1"/>
                <c:pt idx="0">
                  <c:v>Voortgang scope 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'CO2-voortgang'!$C$103:$J$103</c15:sqref>
                  </c15:fullRef>
                </c:ext>
              </c:extLst>
              <c:f>'CO2-voortgang'!$C$103:$F$103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'CO2-voortgang'!$C$107:$J$107</c15:sqref>
                  </c15:fullRef>
                </c:ext>
              </c:extLst>
              <c:f>'CO2-voortgang'!$C$107:$F$107</c:f>
              <c:numCache>
                <c:formatCode>0%</c:formatCode>
                <c:ptCount val="4"/>
                <c:pt idx="0">
                  <c:v>1</c:v>
                </c:pt>
                <c:pt idx="1">
                  <c:v>0.6687804353230058</c:v>
                </c:pt>
                <c:pt idx="2">
                  <c:v>0.49728364800411606</c:v>
                </c:pt>
                <c:pt idx="3">
                  <c:v>0.7176810191403975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6-457D-9A27-9F14279BB957}"/>
            </c:ext>
          </c:extLst>
        </c:ser>
        <c:ser>
          <c:idx val="3"/>
          <c:order val="3"/>
          <c:tx>
            <c:strRef>
              <c:f>'CO2-voortgang'!$B$108</c:f>
              <c:strCache>
                <c:ptCount val="1"/>
                <c:pt idx="0">
                  <c:v>Voortgang business travel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'CO2-voortgang'!$C$103:$J$103</c15:sqref>
                  </c15:fullRef>
                </c:ext>
              </c:extLst>
              <c:f>'CO2-voortgang'!$C$103:$F$103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'CO2-voortgang'!$C$108:$J$108</c15:sqref>
                  </c15:fullRef>
                </c:ext>
              </c:extLst>
              <c:f>'CO2-voortgang'!$C$108:$F$108</c:f>
              <c:numCache>
                <c:formatCode>0%</c:formatCode>
                <c:ptCount val="4"/>
                <c:pt idx="0">
                  <c:v>1</c:v>
                </c:pt>
                <c:pt idx="1">
                  <c:v>0.53348248101822371</c:v>
                </c:pt>
                <c:pt idx="2">
                  <c:v>0.78689068592471023</c:v>
                </c:pt>
                <c:pt idx="3">
                  <c:v>0.95007464121685115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9-48C6-A198-92A96A790FD5}"/>
            </c:ext>
          </c:extLst>
        </c:ser>
        <c:ser>
          <c:idx val="4"/>
          <c:order val="4"/>
          <c:tx>
            <c:strRef>
              <c:f>'CO2-voortgang'!$B$109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'CO2-voortgang'!$C$103:$J$103</c15:sqref>
                  </c15:fullRef>
                </c:ext>
              </c:extLst>
              <c:f>'CO2-voortgang'!$C$103:$F$103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'CO2-voortgang'!$C$109:$J$109</c15:sqref>
                  </c15:fullRef>
                </c:ext>
              </c:extLst>
              <c:f>'CO2-voortgang'!$C$109:$F$109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9-48C6-A198-92A96A79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r>
              <a:rPr lang="nl-NL" sz="1800" b="1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Figuur</a:t>
            </a:r>
            <a:r>
              <a:rPr lang="nl-NL" sz="1800" b="1" baseline="0">
                <a:solidFill>
                  <a:srgbClr val="61B57D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V4. </a:t>
            </a:r>
            <a:r>
              <a:rPr lang="nl-NL" sz="1800" b="1" baseline="0">
                <a:solidFill>
                  <a:srgbClr val="7F7F7F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Voortgang CO2-uitstoot half jaar</a:t>
            </a:r>
            <a:endParaRPr lang="nl-NL" sz="1800" b="1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'CO2-voortgang'!$M$105</c:f>
              <c:strCache>
                <c:ptCount val="1"/>
                <c:pt idx="0">
                  <c:v>Absolute voortgang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'CO2-voortgang'!$N$103:$U$103</c15:sqref>
                  </c15:fullRef>
                </c:ext>
              </c:extLst>
              <c:f>'CO2-voortgang'!$N$103:$Q$103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'CO2-voortgang'!$N$105:$U$105</c15:sqref>
                  </c15:fullRef>
                </c:ext>
              </c:extLst>
              <c:f>'CO2-voortgang'!$N$105:$Q$105</c:f>
              <c:numCache>
                <c:formatCode>0%</c:formatCode>
                <c:ptCount val="4"/>
                <c:pt idx="0">
                  <c:v>1</c:v>
                </c:pt>
                <c:pt idx="1">
                  <c:v>0.76633740788942639</c:v>
                </c:pt>
                <c:pt idx="2">
                  <c:v>0.64615829673998404</c:v>
                </c:pt>
                <c:pt idx="3">
                  <c:v>0.84909702827873634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0-4E3D-88CC-84D2B9DE88BC}"/>
            </c:ext>
          </c:extLst>
        </c:ser>
        <c:ser>
          <c:idx val="2"/>
          <c:order val="1"/>
          <c:tx>
            <c:strRef>
              <c:f>'CO2-voortgang'!$M$106</c:f>
              <c:strCache>
                <c:ptCount val="1"/>
                <c:pt idx="0">
                  <c:v>Voortgang scope 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'CO2-voortgang'!$N$103:$U$103</c15:sqref>
                  </c15:fullRef>
                </c:ext>
              </c:extLst>
              <c:f>'CO2-voortgang'!$N$103:$Q$103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'CO2-voortgang'!$N$106:$U$106</c15:sqref>
                  </c15:fullRef>
                </c:ext>
              </c:extLst>
              <c:f>'CO2-voortgang'!$N$106:$Q$106</c:f>
              <c:numCache>
                <c:formatCode>0%</c:formatCode>
                <c:ptCount val="4"/>
                <c:pt idx="0">
                  <c:v>1</c:v>
                </c:pt>
                <c:pt idx="1">
                  <c:v>0.87257261010698628</c:v>
                </c:pt>
                <c:pt idx="2">
                  <c:v>0.86097936557689703</c:v>
                </c:pt>
                <c:pt idx="3">
                  <c:v>0.95319676390618013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0-4E3D-88CC-84D2B9DE88BC}"/>
            </c:ext>
          </c:extLst>
        </c:ser>
        <c:ser>
          <c:idx val="0"/>
          <c:order val="2"/>
          <c:tx>
            <c:strRef>
              <c:f>'CO2-voortgang'!$M$107</c:f>
              <c:strCache>
                <c:ptCount val="1"/>
                <c:pt idx="0">
                  <c:v>Voortgang scope 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'CO2-voortgang'!$N$103:$U$103</c15:sqref>
                  </c15:fullRef>
                </c:ext>
              </c:extLst>
              <c:f>'CO2-voortgang'!$N$103:$Q$103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'CO2-voortgang'!$N$107:$U$107</c15:sqref>
                  </c15:fullRef>
                </c:ext>
              </c:extLst>
              <c:f>'CO2-voortgang'!$N$107:$Q$107</c:f>
              <c:numCache>
                <c:formatCode>0%</c:formatCode>
                <c:ptCount val="4"/>
                <c:pt idx="0">
                  <c:v>1</c:v>
                </c:pt>
                <c:pt idx="1">
                  <c:v>0.66499447070913131</c:v>
                </c:pt>
                <c:pt idx="2">
                  <c:v>0.4363966881766278</c:v>
                </c:pt>
                <c:pt idx="3">
                  <c:v>0.75184649900749434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C-4B4A-AE2D-81DC9CEA0986}"/>
            </c:ext>
          </c:extLst>
        </c:ser>
        <c:ser>
          <c:idx val="3"/>
          <c:order val="3"/>
          <c:tx>
            <c:strRef>
              <c:f>'CO2-voortgang'!$M$108</c:f>
              <c:strCache>
                <c:ptCount val="1"/>
                <c:pt idx="0">
                  <c:v>Voortgang business travel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'CO2-voortgang'!$N$103:$U$103</c15:sqref>
                  </c15:fullRef>
                </c:ext>
              </c:extLst>
              <c:f>'CO2-voortgang'!$N$103:$Q$103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'CO2-voortgang'!$N$108:$U$108</c15:sqref>
                  </c15:fullRef>
                </c:ext>
              </c:extLst>
              <c:f>'CO2-voortgang'!$N$108:$Q$108</c:f>
              <c:numCache>
                <c:formatCode>0%</c:formatCode>
                <c:ptCount val="4"/>
                <c:pt idx="0">
                  <c:v>1</c:v>
                </c:pt>
                <c:pt idx="1">
                  <c:v>0.46990866106131607</c:v>
                </c:pt>
                <c:pt idx="2">
                  <c:v>0.19642765967311837</c:v>
                </c:pt>
                <c:pt idx="3">
                  <c:v>0.49497565362154455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10-4E3D-88CC-84D2B9DE88BC}"/>
            </c:ext>
          </c:extLst>
        </c:ser>
        <c:ser>
          <c:idx val="4"/>
          <c:order val="4"/>
          <c:tx>
            <c:strRef>
              <c:f>'CO2-voortgang'!$M$109</c:f>
              <c:strCache>
                <c:ptCount val="1"/>
                <c:pt idx="0">
                  <c:v>Verwachting doelstelling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'CO2-voortgang'!$N$103:$U$103</c15:sqref>
                  </c15:fullRef>
                </c:ext>
              </c:extLst>
              <c:f>'CO2-voortgang'!$N$103:$Q$103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'CO2-voortgang'!$N$109:$U$109</c15:sqref>
                  </c15:fullRef>
                </c:ext>
              </c:extLst>
              <c:f>'CO2-voortgang'!$N$109:$Q$109</c:f>
              <c:numCache>
                <c:formatCode>General</c:formatCode>
                <c:ptCount val="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10-4E3D-88CC-84D2B9DE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817776"/>
        <c:axId val="413823536"/>
      </c:lineChart>
      <c:catAx>
        <c:axId val="413817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23536"/>
        <c:crosses val="autoZero"/>
        <c:auto val="1"/>
        <c:lblAlgn val="ctr"/>
        <c:lblOffset val="100"/>
        <c:noMultiLvlLbl val="0"/>
      </c:catAx>
      <c:valAx>
        <c:axId val="41382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81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tCO2 emissies PR Group</a:t>
            </a:r>
            <a:r>
              <a:rPr lang="en-US" baseline="0"/>
              <a:t> </a:t>
            </a:r>
            <a:r>
              <a:rPr lang="en-US"/>
              <a:t>2019-2023</a:t>
            </a:r>
          </a:p>
        </c:rich>
      </c:tx>
      <c:layout>
        <c:manualLayout>
          <c:xMode val="edge"/>
          <c:yMode val="edge"/>
          <c:x val="0.35587233829475606"/>
          <c:y val="2.7279812938425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'CO2-voortgang'!$C$9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('CO2-voortgang'!$B$19,'CO2-voortgang'!$B$27,'CO2-voortgang'!$B$34)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'CO2-voortgang'!$C$10:$C$35</c15:sqref>
                  </c15:fullRef>
                </c:ext>
              </c:extLst>
              <c:f>('CO2-voortgang'!$C$19,'CO2-voortgang'!$C$27,'CO2-voortgang'!$C$34)</c:f>
              <c:numCache>
                <c:formatCode>_ * #,##0_ ;_ * \-#,##0_ ;_ * "-"??_ ;_ @_ </c:formatCode>
                <c:ptCount val="3"/>
                <c:pt idx="0">
                  <c:v>4830.1204315764662</c:v>
                </c:pt>
                <c:pt idx="1">
                  <c:v>2331.3340383959999</c:v>
                </c:pt>
                <c:pt idx="2">
                  <c:v>80.55660499999999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1-48EC-8582-7C963F740C84}"/>
            </c:ext>
          </c:extLst>
        </c:ser>
        <c:ser>
          <c:idx val="1"/>
          <c:order val="1"/>
          <c:tx>
            <c:strRef>
              <c:f>'CO2-voortgang'!$D$9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('CO2-voortgang'!$B$19,'CO2-voortgang'!$B$27,'CO2-voortgang'!$B$34)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'CO2-voortgang'!$D$10:$D$35</c15:sqref>
                  </c15:fullRef>
                </c:ext>
              </c:extLst>
              <c:f>('CO2-voortgang'!$D$19,'CO2-voortgang'!$D$27,'CO2-voortgang'!$D$34)</c:f>
              <c:numCache>
                <c:formatCode>_ * #,##0_ ;_ * \-#,##0_ ;_ * "-"??_ ;_ @_ </c:formatCode>
                <c:ptCount val="3"/>
                <c:pt idx="0">
                  <c:v>3453.2809259999999</c:v>
                </c:pt>
                <c:pt idx="1">
                  <c:v>1600.4193342400004</c:v>
                </c:pt>
                <c:pt idx="2">
                  <c:v>41.570430000000002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1-48EC-8582-7C963F740C84}"/>
            </c:ext>
          </c:extLst>
        </c:ser>
        <c:ser>
          <c:idx val="2"/>
          <c:order val="2"/>
          <c:tx>
            <c:strRef>
              <c:f>'CO2-voortgang'!$E$9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('CO2-voortgang'!$B$19,'CO2-voortgang'!$B$27,'CO2-voortgang'!$B$34)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'CO2-voortgang'!$E$10:$E$35</c15:sqref>
                  </c15:fullRef>
                </c:ext>
              </c:extLst>
              <c:f>('CO2-voortgang'!$E$19,'CO2-voortgang'!$E$27,'CO2-voortgang'!$E$34)</c:f>
              <c:numCache>
                <c:formatCode>_ * #,##0_ ;_ * \-#,##0_ ;_ * "-"??_ ;_ @_ </c:formatCode>
                <c:ptCount val="3"/>
                <c:pt idx="0">
                  <c:v>3675.6696130559999</c:v>
                </c:pt>
                <c:pt idx="1">
                  <c:v>1271.4858200000001</c:v>
                </c:pt>
                <c:pt idx="2">
                  <c:v>61.316698000000002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51-48EC-8582-7C963F740C84}"/>
            </c:ext>
          </c:extLst>
        </c:ser>
        <c:ser>
          <c:idx val="3"/>
          <c:order val="3"/>
          <c:tx>
            <c:strRef>
              <c:f>'CO2-voortgang'!$F$9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('CO2-voortgang'!$B$19,'CO2-voortgang'!$B$27,'CO2-voortgang'!$B$34)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'CO2-voortgang'!$F$10:$F$35</c15:sqref>
                  </c15:fullRef>
                </c:ext>
              </c:extLst>
              <c:f>('CO2-voortgang'!$F$19,'CO2-voortgang'!$F$27,'CO2-voortgang'!$F$34)</c:f>
              <c:numCache>
                <c:formatCode>_ * #,##0_ ;_ * \-#,##0_ ;_ * "-"??_ ;_ @_ </c:formatCode>
                <c:ptCount val="3"/>
                <c:pt idx="0">
                  <c:v>3566.4253480000002</c:v>
                </c:pt>
                <c:pt idx="1">
                  <c:v>1697.2094804299998</c:v>
                </c:pt>
                <c:pt idx="2">
                  <c:v>70.060117000000005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51-48EC-8582-7C963F740C84}"/>
            </c:ext>
          </c:extLst>
        </c:ser>
        <c:ser>
          <c:idx val="4"/>
          <c:order val="4"/>
          <c:tx>
            <c:strRef>
              <c:f>'CO2-voortgang'!$G$9</c:f>
              <c:strCache>
                <c:ptCount val="1"/>
                <c:pt idx="0">
                  <c:v>2023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('CO2-voortgang'!$B$19,'CO2-voortgang'!$B$27,'CO2-voortgang'!$B$34)</c:f>
              <c:strCache>
                <c:ptCount val="3"/>
                <c:pt idx="0">
                  <c:v>TOTAAL SCOPE 1</c:v>
                </c:pt>
                <c:pt idx="1">
                  <c:v>TOTAAL SCOPE 2</c:v>
                </c:pt>
                <c:pt idx="2">
                  <c:v>TOTAAL BUSINESS TRAVEL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'CO2-voortgang'!$G$10:$G$35</c15:sqref>
                  </c15:fullRef>
                </c:ext>
              </c:extLst>
              <c:f>('CO2-voortgang'!$G$19,'CO2-voortgang'!$G$27,'CO2-voortgang'!$G$34)</c:f>
              <c:numCache>
                <c:formatCode>_ * #,##0_ ;_ * \-#,##0_ ;_ * "-"??_ ;_ @_ </c:formatCode>
                <c:ptCount val="3"/>
                <c:pt idx="0">
                  <c:v>3131.07119913</c:v>
                </c:pt>
                <c:pt idx="1">
                  <c:v>1519.9922191199998</c:v>
                </c:pt>
                <c:pt idx="2">
                  <c:v>64.466963850000013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EC51-48EC-8582-7C963F740C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079780376"/>
        <c:axId val="107978073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'CO2-voortgang'!$H$9</c15:sqref>
                        </c15:formulaRef>
                      </c:ext>
                    </c:extLst>
                    <c:strCache>
                      <c:ptCount val="1"/>
                      <c:pt idx="0">
                        <c:v>2024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('CO2-voortgang'!$B$19,'CO2-voortgang'!$B$27,'CO2-voortgang'!$B$34)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'CO2-voortgang'!$H$10:$H$35</c15:sqref>
                        </c15:fullRef>
                        <c15:formulaRef>
                          <c15:sqref>('CO2-voortgang'!$H$19,'CO2-voortgang'!$H$27,'CO2-voortgang'!$H$34)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 formatCode="_ * #,##0_ ;_ * \-#,##0_ ;_ * &quot;-&quot;??_ ;_ @_ 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C51-48EC-8582-7C963F740C84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'CO2-voortgang'!$I$9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('CO2-voortgang'!$B$19,'CO2-voortgang'!$B$27,'CO2-voortgang'!$B$34)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'CO2-voortgang'!$I$10:$I$35</c15:sqref>
                        </c15:fullRef>
                        <c15:formulaRef>
                          <c15:sqref>('CO2-voortgang'!$I$19,'CO2-voortgang'!$I$27,'CO2-voortgang'!$I$34)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 formatCode="_ * #,##0_ ;_ * \-#,##0_ ;_ * &quot;-&quot;??_ ;_ @_ 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C51-48EC-8582-7C963F740C8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'CO2-voortgang'!$J$9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('CO2-voortgang'!$B$19,'CO2-voortgang'!$B$27,'CO2-voortgang'!$B$34)</c15:sqref>
                        </c15:formulaRef>
                      </c:ext>
                    </c:extLst>
                    <c:strCache>
                      <c:ptCount val="3"/>
                      <c:pt idx="0">
                        <c:v>TOTAAL SCOPE 1</c:v>
                      </c:pt>
                      <c:pt idx="1">
                        <c:v>TOTAAL SCOPE 2</c:v>
                      </c:pt>
                      <c:pt idx="2">
                        <c:v>TOTAAL BUSINESS TRAVEL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'CO2-voortgang'!$J$10:$J$35</c15:sqref>
                        </c15:fullRef>
                        <c15:formulaRef>
                          <c15:sqref>('CO2-voortgang'!$J$19,'CO2-voortgang'!$J$27,'CO2-voortgang'!$J$34)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3"/>
                      <c:pt idx="0" formatCode="_ * #,##0_ ;_ * \-#,##0_ ;_ * &quot;-&quot;??_ ;_ @_ 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C51-48EC-8582-7C963F740C84}"/>
                  </c:ext>
                </c:extLst>
              </c15:ser>
            </c15:filteredBarSeries>
          </c:ext>
        </c:extLst>
      </c:barChart>
      <c:catAx>
        <c:axId val="1079780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79780736"/>
        <c:crosses val="autoZero"/>
        <c:auto val="1"/>
        <c:lblAlgn val="ctr"/>
        <c:lblOffset val="100"/>
        <c:noMultiLvlLbl val="0"/>
      </c:catAx>
      <c:valAx>
        <c:axId val="107978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079780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tCO2 emissies Pelican rouge 2019-2023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'CO2-voortgang'!$N$9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('CO2-voortgang'!$M$19,'CO2-voortgang'!$M$27)</c:f>
              <c:strCache>
                <c:ptCount val="2"/>
                <c:pt idx="0">
                  <c:v>TOTAAL SCOPE 1</c:v>
                </c:pt>
                <c:pt idx="1">
                  <c:v>TOTAAL SCOPE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'CO2-voortgang'!$N$10:$N$35</c15:sqref>
                  </c15:fullRef>
                </c:ext>
              </c:extLst>
              <c:f>('CO2-voortgang'!$N$19,'CO2-voortgang'!$N$27)</c:f>
              <c:numCache>
                <c:formatCode>_ * #,##0_ ;_ * \-#,##0_ ;_ * "-"??_ ;_ @_ </c:formatCode>
                <c:ptCount val="2"/>
                <c:pt idx="0">
                  <c:v>1884.0235054364659</c:v>
                </c:pt>
                <c:pt idx="1">
                  <c:v>1853.049594396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7-438E-B6AF-F76D64C9C488}"/>
            </c:ext>
          </c:extLst>
        </c:ser>
        <c:ser>
          <c:idx val="1"/>
          <c:order val="1"/>
          <c:tx>
            <c:strRef>
              <c:f>'CO2-voortgang'!$O$9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('CO2-voortgang'!$M$19,'CO2-voortgang'!$M$27)</c:f>
              <c:strCache>
                <c:ptCount val="2"/>
                <c:pt idx="0">
                  <c:v>TOTAAL SCOPE 1</c:v>
                </c:pt>
                <c:pt idx="1">
                  <c:v>TOTAAL SCOPE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'CO2-voortgang'!$O$10:$O$35</c15:sqref>
                  </c15:fullRef>
                </c:ext>
              </c:extLst>
              <c:f>('CO2-voortgang'!$O$19,'CO2-voortgang'!$O$27)</c:f>
              <c:numCache>
                <c:formatCode>_ * #,##0_ ;_ * \-#,##0_ ;_ * "-"??_ ;_ @_ </c:formatCode>
                <c:ptCount val="2"/>
                <c:pt idx="0">
                  <c:v>1541.0617299999999</c:v>
                </c:pt>
                <c:pt idx="1">
                  <c:v>1210.4539780000002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7-438E-B6AF-F76D64C9C488}"/>
            </c:ext>
          </c:extLst>
        </c:ser>
        <c:ser>
          <c:idx val="2"/>
          <c:order val="2"/>
          <c:tx>
            <c:strRef>
              <c:f>'CO2-voortgang'!$P$9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('CO2-voortgang'!$M$19,'CO2-voortgang'!$M$27)</c:f>
              <c:strCache>
                <c:ptCount val="2"/>
                <c:pt idx="0">
                  <c:v>TOTAAL SCOPE 1</c:v>
                </c:pt>
                <c:pt idx="1">
                  <c:v>TOTAAL SCOPE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'CO2-voortgang'!$P$10:$P$35</c15:sqref>
                  </c15:fullRef>
                </c:ext>
              </c:extLst>
              <c:f>('CO2-voortgang'!$P$19,'CO2-voortgang'!$P$27)</c:f>
              <c:numCache>
                <c:formatCode>_ * #,##0_ ;_ * \-#,##0_ ;_ * "-"??_ ;_ @_ </c:formatCode>
                <c:ptCount val="2"/>
                <c:pt idx="0">
                  <c:v>1623.9675705919999</c:v>
                </c:pt>
                <c:pt idx="1">
                  <c:v>889.14580360000002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97-438E-B6AF-F76D64C9C488}"/>
            </c:ext>
          </c:extLst>
        </c:ser>
        <c:ser>
          <c:idx val="3"/>
          <c:order val="3"/>
          <c:tx>
            <c:strRef>
              <c:f>'CO2-voortgang'!$Q$9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('CO2-voortgang'!$M$19,'CO2-voortgang'!$M$27)</c:f>
              <c:strCache>
                <c:ptCount val="2"/>
                <c:pt idx="0">
                  <c:v>TOTAAL SCOPE 1</c:v>
                </c:pt>
                <c:pt idx="1">
                  <c:v>TOTAAL SCOPE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'CO2-voortgang'!$Q$10:$Q$35</c15:sqref>
                  </c15:fullRef>
                </c:ext>
              </c:extLst>
              <c:f>('CO2-voortgang'!$Q$19,'CO2-voortgang'!$Q$27)</c:f>
              <c:numCache>
                <c:formatCode>_ * #,##0_ ;_ * \-#,##0_ ;_ * "-"??_ ;_ @_ </c:formatCode>
                <c:ptCount val="2"/>
                <c:pt idx="0">
                  <c:v>1674.4090960000001</c:v>
                </c:pt>
                <c:pt idx="1">
                  <c:v>1346.3030958999998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97-438E-B6AF-F76D64C9C488}"/>
            </c:ext>
          </c:extLst>
        </c:ser>
        <c:ser>
          <c:idx val="4"/>
          <c:order val="4"/>
          <c:tx>
            <c:strRef>
              <c:f>'CO2-voortgang'!$R$9</c:f>
              <c:strCache>
                <c:ptCount val="1"/>
                <c:pt idx="0">
                  <c:v>2023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'CO2-voortgang'!$M$10:$M$35</c15:sqref>
                  </c15:fullRef>
                </c:ext>
              </c:extLst>
              <c:f>('CO2-voortgang'!$M$19,'CO2-voortgang'!$M$27)</c:f>
              <c:strCache>
                <c:ptCount val="2"/>
                <c:pt idx="0">
                  <c:v>TOTAAL SCOPE 1</c:v>
                </c:pt>
                <c:pt idx="1">
                  <c:v>TOTAAL SCOPE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'CO2-voortgang'!$R$10:$R$35</c15:sqref>
                  </c15:fullRef>
                </c:ext>
              </c:extLst>
              <c:f>('CO2-voortgang'!$R$19,'CO2-voortgang'!$R$27)</c:f>
              <c:numCache>
                <c:formatCode>_ * #,##0_ ;_ * \-#,##0_ ;_ * "-"??_ ;_ @_ </c:formatCode>
                <c:ptCount val="2"/>
                <c:pt idx="0">
                  <c:v>1417.49989276</c:v>
                </c:pt>
                <c:pt idx="1">
                  <c:v>1067.967048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AF97-438E-B6AF-F76D64C9C4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88670288"/>
        <c:axId val="388671368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'CO2-voortgang'!$S$9</c15:sqref>
                        </c15:formulaRef>
                      </c:ext>
                    </c:extLst>
                    <c:strCache>
                      <c:ptCount val="1"/>
                      <c:pt idx="0">
                        <c:v>2024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('CO2-voortgang'!$M$19,'CO2-voortgang'!$M$27)</c15:sqref>
                        </c15:formulaRef>
                      </c:ext>
                    </c:extLst>
                    <c:strCache>
                      <c:ptCount val="2"/>
                      <c:pt idx="0">
                        <c:v>TOTAAL SCOPE 1</c:v>
                      </c:pt>
                      <c:pt idx="1">
                        <c:v>TOTAAL SCOPE 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'CO2-voortgang'!$S$10:$S$35</c15:sqref>
                        </c15:fullRef>
                        <c15:formulaRef>
                          <c15:sqref>('CO2-voortgang'!$S$19,'CO2-voortgang'!$S$27)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F97-438E-B6AF-F76D64C9C48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'CO2-voortgang'!$T$9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('CO2-voortgang'!$M$19,'CO2-voortgang'!$M$27)</c15:sqref>
                        </c15:formulaRef>
                      </c:ext>
                    </c:extLst>
                    <c:strCache>
                      <c:ptCount val="2"/>
                      <c:pt idx="0">
                        <c:v>TOTAAL SCOPE 1</c:v>
                      </c:pt>
                      <c:pt idx="1">
                        <c:v>TOTAAL SCOPE 2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'CO2-voortgang'!$T$10:$T$35</c15:sqref>
                        </c15:fullRef>
                        <c15:formulaRef>
                          <c15:sqref>('CO2-voortgang'!$T$19,'CO2-voortgang'!$T$27)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F97-438E-B6AF-F76D64C9C48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'CO2-voortgang'!$U$9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l-NL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'CO2-voortgang'!$M$10:$M$35</c15:sqref>
                        </c15:fullRef>
                        <c15:formulaRef>
                          <c15:sqref>('CO2-voortgang'!$M$19,'CO2-voortgang'!$M$27)</c15:sqref>
                        </c15:formulaRef>
                      </c:ext>
                    </c:extLst>
                    <c:strCache>
                      <c:ptCount val="2"/>
                      <c:pt idx="0">
                        <c:v>TOTAAL SCOPE 1</c:v>
                      </c:pt>
                      <c:pt idx="1">
                        <c:v>TOTAAL SCOPE 2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'CO2-voortgang'!$U$10:$U$35</c15:sqref>
                        </c15:fullRef>
                        <c15:formulaRef>
                          <c15:sqref>('CO2-voortgang'!$U$19,'CO2-voortgang'!$U$27)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F97-438E-B6AF-F76D64C9C488}"/>
                  </c:ext>
                </c:extLst>
              </c15:ser>
            </c15:filteredBarSeries>
          </c:ext>
        </c:extLst>
      </c:barChart>
      <c:catAx>
        <c:axId val="38867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88671368"/>
        <c:crosses val="autoZero"/>
        <c:auto val="1"/>
        <c:lblAlgn val="ctr"/>
        <c:lblOffset val="100"/>
        <c:noMultiLvlLbl val="0"/>
      </c:catAx>
      <c:valAx>
        <c:axId val="38867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88670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tCO2 emissie per stroom PR Group 2019-2023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'CO2-voortgang'!$C$9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('CO2-voortgang'!$B$11,'CO2-voortgang'!$B$13:$B$14,'CO2-voortgang'!$B$18,'CO2-voortgang'!$B$23,'CO2-voortgang'!$B$26)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Goederenvervoer - bestelwagen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'CO2-voortgang'!$C$10:$C$35</c15:sqref>
                  </c15:fullRef>
                </c:ext>
              </c:extLst>
              <c:f>('CO2-voortgang'!$C$11,'CO2-voortgang'!$C$13:$C$14,'CO2-voortgang'!$C$18,'CO2-voortgang'!$C$23,'CO2-voortgang'!$C$26)</c:f>
              <c:numCache>
                <c:formatCode>_ * #,##0_ ;_ * \-#,##0_ ;_ * "-"??_ ;_ @_ </c:formatCode>
                <c:ptCount val="6"/>
                <c:pt idx="0">
                  <c:v>2127.2365799999998</c:v>
                </c:pt>
                <c:pt idx="1">
                  <c:v>1112.9680540586749</c:v>
                </c:pt>
                <c:pt idx="2">
                  <c:v>1589.9157975177914</c:v>
                </c:pt>
                <c:pt idx="3">
                  <c:v>0</c:v>
                </c:pt>
                <c:pt idx="4">
                  <c:v>1853.049594396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B-49E0-91B9-0E2649065CC8}"/>
            </c:ext>
          </c:extLst>
        </c:ser>
        <c:ser>
          <c:idx val="1"/>
          <c:order val="1"/>
          <c:tx>
            <c:strRef>
              <c:f>'CO2-voortgang'!$D$9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('CO2-voortgang'!$B$11,'CO2-voortgang'!$B$13:$B$14,'CO2-voortgang'!$B$18,'CO2-voortgang'!$B$23,'CO2-voortgang'!$B$26)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Goederenvervoer - bestelwagen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'CO2-voortgang'!$D$10:$D$35</c15:sqref>
                  </c15:fullRef>
                </c:ext>
              </c:extLst>
              <c:f>('CO2-voortgang'!$D$11,'CO2-voortgang'!$D$13:$D$14,'CO2-voortgang'!$D$18,'CO2-voortgang'!$D$23,'CO2-voortgang'!$D$26)</c:f>
              <c:numCache>
                <c:formatCode>_ * #,##0_ ;_ * \-#,##0_ ;_ * "-"??_ ;_ @_ </c:formatCode>
                <c:ptCount val="6"/>
                <c:pt idx="0">
                  <c:v>1784.489004</c:v>
                </c:pt>
                <c:pt idx="1">
                  <c:v>736.81729800000005</c:v>
                </c:pt>
                <c:pt idx="2">
                  <c:v>931.97462399999995</c:v>
                </c:pt>
                <c:pt idx="3">
                  <c:v>0</c:v>
                </c:pt>
                <c:pt idx="4">
                  <c:v>1210.4539780000002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B-49E0-91B9-0E2649065CC8}"/>
            </c:ext>
          </c:extLst>
        </c:ser>
        <c:ser>
          <c:idx val="2"/>
          <c:order val="2"/>
          <c:tx>
            <c:strRef>
              <c:f>'CO2-voortgang'!$E$9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('CO2-voortgang'!$B$11,'CO2-voortgang'!$B$13:$B$14,'CO2-voortgang'!$B$18,'CO2-voortgang'!$B$23,'CO2-voortgang'!$B$26)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Goederenvervoer - bestelwagen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'CO2-voortgang'!$E$10:$E$35</c15:sqref>
                  </c15:fullRef>
                </c:ext>
              </c:extLst>
              <c:f>('CO2-voortgang'!$E$11,'CO2-voortgang'!$E$13:$E$14,'CO2-voortgang'!$E$18,'CO2-voortgang'!$E$23,'CO2-voortgang'!$E$26)</c:f>
              <c:numCache>
                <c:formatCode>_ * #,##0_ ;_ * \-#,##0_ ;_ * "-"??_ ;_ @_ </c:formatCode>
                <c:ptCount val="6"/>
                <c:pt idx="0">
                  <c:v>1878.1256880000001</c:v>
                </c:pt>
                <c:pt idx="1">
                  <c:v>669.10796400000004</c:v>
                </c:pt>
                <c:pt idx="2">
                  <c:v>1128.435961056</c:v>
                </c:pt>
                <c:pt idx="3">
                  <c:v>0</c:v>
                </c:pt>
                <c:pt idx="4">
                  <c:v>889.14580360000002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B-49E0-91B9-0E2649065CC8}"/>
            </c:ext>
          </c:extLst>
        </c:ser>
        <c:ser>
          <c:idx val="3"/>
          <c:order val="3"/>
          <c:tx>
            <c:strRef>
              <c:f>'CO2-voortgang'!$F$9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('CO2-voortgang'!$B$11,'CO2-voortgang'!$B$13:$B$14,'CO2-voortgang'!$B$18,'CO2-voortgang'!$B$23,'CO2-voortgang'!$B$26)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Goederenvervoer - bestelwagen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'CO2-voortgang'!$F$10:$F$35</c15:sqref>
                  </c15:fullRef>
                </c:ext>
              </c:extLst>
              <c:f>('CO2-voortgang'!$F$11,'CO2-voortgang'!$F$13:$F$14,'CO2-voortgang'!$F$18,'CO2-voortgang'!$F$23,'CO2-voortgang'!$F$26)</c:f>
              <c:numCache>
                <c:formatCode>_ * #,##0_ ;_ * \-#,##0_ ;_ * "-"??_ ;_ @_ </c:formatCode>
                <c:ptCount val="6"/>
                <c:pt idx="0">
                  <c:v>1903.7384400000001</c:v>
                </c:pt>
                <c:pt idx="1">
                  <c:v>546.71772399999998</c:v>
                </c:pt>
                <c:pt idx="2">
                  <c:v>1115.969184</c:v>
                </c:pt>
                <c:pt idx="3">
                  <c:v>0</c:v>
                </c:pt>
                <c:pt idx="4">
                  <c:v>0</c:v>
                </c:pt>
                <c:pt idx="5">
                  <c:v>1.96601453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2B-49E0-91B9-0E2649065CC8}"/>
            </c:ext>
          </c:extLst>
        </c:ser>
        <c:ser>
          <c:idx val="4"/>
          <c:order val="4"/>
          <c:tx>
            <c:strRef>
              <c:f>'CO2-voortgang'!$G$9</c:f>
              <c:strCache>
                <c:ptCount val="1"/>
                <c:pt idx="0">
                  <c:v>2023</c:v>
                </c:pt>
              </c:strCache>
              <c:extLst xmlns:c15="http://schemas.microsoft.com/office/drawing/2012/chart"/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'CO2-voortgang'!$B$10:$B$35</c15:sqref>
                  </c15:fullRef>
                </c:ext>
              </c:extLst>
              <c:f>('CO2-voortgang'!$B$11,'CO2-voortgang'!$B$13:$B$14,'CO2-voortgang'!$B$18,'CO2-voortgang'!$B$23,'CO2-voortgang'!$B$26)</c:f>
              <c:strCache>
                <c:ptCount val="6"/>
                <c:pt idx="0">
                  <c:v>Aardgasverbruik</c:v>
                </c:pt>
                <c:pt idx="1">
                  <c:v>Brandstofverbruik wagenpark - diesel</c:v>
                </c:pt>
                <c:pt idx="2">
                  <c:v>Brandstofverbruik wagenpark - benzine</c:v>
                </c:pt>
                <c:pt idx="3">
                  <c:v>Goederenvervoer - bestelwagen</c:v>
                </c:pt>
                <c:pt idx="4">
                  <c:v>Elektriciteitsverbruik - Europese groene stroom</c:v>
                </c:pt>
                <c:pt idx="5">
                  <c:v>Elektriciteitsverbruik - wagens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'CO2-voortgang'!$G$10:$G$35</c15:sqref>
                  </c15:fullRef>
                </c:ext>
              </c:extLst>
              <c:f>('CO2-voortgang'!$G$11,'CO2-voortgang'!$G$13:$G$14,'CO2-voortgang'!$G$18,'CO2-voortgang'!$G$23,'CO2-voortgang'!$G$26)</c:f>
              <c:numCache>
                <c:formatCode>_ * #,##0_ ;_ * \-#,##0_ ;_ * "-"??_ ;_ @_ </c:formatCode>
                <c:ptCount val="6"/>
                <c:pt idx="0">
                  <c:v>1597.9464270000001</c:v>
                </c:pt>
                <c:pt idx="1">
                  <c:v>431.46714688000003</c:v>
                </c:pt>
                <c:pt idx="2">
                  <c:v>1101.6576252499999</c:v>
                </c:pt>
                <c:pt idx="3">
                  <c:v>0</c:v>
                </c:pt>
                <c:pt idx="4" formatCode="_ * #,##0.0_ ;_ * \-#,##0.0_ ;_ * &quot;-&quot;??_ ;_ @_ ">
                  <c:v>0</c:v>
                </c:pt>
                <c:pt idx="5">
                  <c:v>102.36573911999999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BA2B-49E0-91B9-0E264906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6530384"/>
        <c:axId val="836531104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'CO2-voortgang'!$H$9</c15:sqref>
                        </c15:formulaRef>
                      </c:ext>
                    </c:extLst>
                    <c:strCache>
                      <c:ptCount val="1"/>
                      <c:pt idx="0">
                        <c:v>2024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('CO2-voortgang'!$B$11,'CO2-voortgang'!$B$13:$B$14,'CO2-voortgang'!$B$18,'CO2-voortgang'!$B$23,'CO2-voortgang'!$B$26)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Goederenvervoer - bestelwagen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'CO2-voortgang'!$H$10:$H$35</c15:sqref>
                        </c15:fullRef>
                        <c15:formulaRef>
                          <c15:sqref>('CO2-voortgang'!$H$11,'CO2-voortgang'!$H$13:$H$14,'CO2-voortgang'!$H$18,'CO2-voortgang'!$H$23,'CO2-voortgang'!$H$26)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BA2B-49E0-91B9-0E2649065CC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'CO2-voortgang'!$I$9</c15:sqref>
                        </c15:formulaRef>
                      </c:ext>
                    </c:extLst>
                    <c:strCache>
                      <c:ptCount val="1"/>
                      <c:pt idx="0">
                        <c:v>2025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('CO2-voortgang'!$B$11,'CO2-voortgang'!$B$13:$B$14,'CO2-voortgang'!$B$18,'CO2-voortgang'!$B$23,'CO2-voortgang'!$B$26)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Goederenvervoer - bestelwagen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'CO2-voortgang'!$I$10:$I$35</c15:sqref>
                        </c15:fullRef>
                        <c15:formulaRef>
                          <c15:sqref>('CO2-voortgang'!$I$11,'CO2-voortgang'!$I$13:$I$14,'CO2-voortgang'!$I$18,'CO2-voortgang'!$I$23,'CO2-voortgang'!$I$26)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A2B-49E0-91B9-0E2649065CC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'CO2-voortgang'!$J$9</c15:sqref>
                        </c15:formulaRef>
                      </c:ext>
                    </c:extLst>
                    <c:strCache>
                      <c:ptCount val="1"/>
                      <c:pt idx="0">
                        <c:v>2026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'CO2-voortgang'!$B$10:$B$35</c15:sqref>
                        </c15:fullRef>
                        <c15:formulaRef>
                          <c15:sqref>('CO2-voortgang'!$B$11,'CO2-voortgang'!$B$13:$B$14,'CO2-voortgang'!$B$18,'CO2-voortgang'!$B$23,'CO2-voortgang'!$B$26)</c15:sqref>
                        </c15:formulaRef>
                      </c:ext>
                    </c:extLst>
                    <c:strCache>
                      <c:ptCount val="6"/>
                      <c:pt idx="0">
                        <c:v>Aardgasverbruik</c:v>
                      </c:pt>
                      <c:pt idx="1">
                        <c:v>Brandstofverbruik wagenpark - diesel</c:v>
                      </c:pt>
                      <c:pt idx="2">
                        <c:v>Brandstofverbruik wagenpark - benzine</c:v>
                      </c:pt>
                      <c:pt idx="3">
                        <c:v>Goederenvervoer - bestelwagen</c:v>
                      </c:pt>
                      <c:pt idx="4">
                        <c:v>Elektriciteitsverbruik - Europese groene stroom</c:v>
                      </c:pt>
                      <c:pt idx="5">
                        <c:v>Elektriciteitsverbruik - wagens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'CO2-voortgang'!$J$10:$J$35</c15:sqref>
                        </c15:fullRef>
                        <c15:formulaRef>
                          <c15:sqref>('CO2-voortgang'!$J$11,'CO2-voortgang'!$J$13:$J$14,'CO2-voortgang'!$J$18,'CO2-voortgang'!$J$23,'CO2-voortgang'!$J$26)</c15:sqref>
                        </c15:formulaRef>
                      </c:ext>
                    </c:extLst>
                    <c:numCache>
                      <c:formatCode>_ * #,##0.0_ ;_ * \-#,##0.0_ ;_ * "-"??_ ;_ @_ 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A2B-49E0-91B9-0E2649065CC8}"/>
                  </c:ext>
                </c:extLst>
              </c15:ser>
            </c15:filteredBarSeries>
          </c:ext>
        </c:extLst>
      </c:barChart>
      <c:catAx>
        <c:axId val="83653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36531104"/>
        <c:crosses val="autoZero"/>
        <c:auto val="1"/>
        <c:lblAlgn val="ctr"/>
        <c:lblOffset val="100"/>
        <c:noMultiLvlLbl val="0"/>
      </c:catAx>
      <c:valAx>
        <c:axId val="83653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3653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2.xml"/><Relationship Id="rId4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1.jpg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1.jpg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294619</xdr:colOff>
      <xdr:row>48</xdr:row>
      <xdr:rowOff>22572</xdr:rowOff>
    </xdr:from>
    <xdr:ext cx="10760075" cy="5048250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97E62AA1-6BB9-4402-8077-0C0F7EB45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196712</xdr:colOff>
      <xdr:row>62</xdr:row>
      <xdr:rowOff>35450</xdr:rowOff>
    </xdr:from>
    <xdr:ext cx="9783900" cy="4447309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2C09470E-A057-47DF-8967-436101FAC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63500</xdr:colOff>
      <xdr:row>0</xdr:row>
      <xdr:rowOff>603250</xdr:rowOff>
    </xdr:from>
    <xdr:ext cx="654491" cy="706892"/>
    <xdr:pic>
      <xdr:nvPicPr>
        <xdr:cNvPr id="3" name="Afbeelding 2">
          <a:extLst>
            <a:ext uri="{FF2B5EF4-FFF2-40B4-BE49-F238E27FC236}">
              <a16:creationId xmlns:a16="http://schemas.microsoft.com/office/drawing/2014/main" id="{F510F74D-C759-484E-8690-99F2492F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0" y="603250"/>
          <a:ext cx="654491" cy="70689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161606</xdr:colOff>
      <xdr:row>5</xdr:row>
      <xdr:rowOff>28892</xdr:rowOff>
    </xdr:from>
    <xdr:to>
      <xdr:col>20</xdr:col>
      <xdr:colOff>376518</xdr:colOff>
      <xdr:row>27</xdr:row>
      <xdr:rowOff>152401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C1E4969-6FEB-4536-A632-6E9262FCC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151606</xdr:colOff>
      <xdr:row>37</xdr:row>
      <xdr:rowOff>8731</xdr:rowOff>
    </xdr:from>
    <xdr:to>
      <xdr:col>19</xdr:col>
      <xdr:colOff>436818</xdr:colOff>
      <xdr:row>60</xdr:row>
      <xdr:rowOff>131381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75017E6C-7709-47F4-AE96-E7F11E1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214312</xdr:colOff>
      <xdr:row>36</xdr:row>
      <xdr:rowOff>175419</xdr:rowOff>
    </xdr:from>
    <xdr:to>
      <xdr:col>39</xdr:col>
      <xdr:colOff>507822</xdr:colOff>
      <xdr:row>60</xdr:row>
      <xdr:rowOff>120269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D62EE62A-CCA5-45C4-87C1-AAE21D5D0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42333</xdr:colOff>
      <xdr:row>0</xdr:row>
      <xdr:rowOff>507999</xdr:rowOff>
    </xdr:from>
    <xdr:ext cx="654491" cy="706892"/>
    <xdr:pic>
      <xdr:nvPicPr>
        <xdr:cNvPr id="7" name="Afbeelding 6">
          <a:extLst>
            <a:ext uri="{FF2B5EF4-FFF2-40B4-BE49-F238E27FC236}">
              <a16:creationId xmlns:a16="http://schemas.microsoft.com/office/drawing/2014/main" id="{7E3791DF-6638-7B42-93D1-2978EFF0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" y="507999"/>
          <a:ext cx="654491" cy="706892"/>
        </a:xfrm>
        <a:prstGeom prst="rect">
          <a:avLst/>
        </a:prstGeom>
      </xdr:spPr>
    </xdr:pic>
    <xdr:clientData/>
  </xdr:oneCellAnchor>
  <xdr:twoCellAnchor>
    <xdr:from>
      <xdr:col>30</xdr:col>
      <xdr:colOff>63500</xdr:colOff>
      <xdr:row>5</xdr:row>
      <xdr:rowOff>12700</xdr:rowOff>
    </xdr:from>
    <xdr:to>
      <xdr:col>40</xdr:col>
      <xdr:colOff>355062</xdr:colOff>
      <xdr:row>27</xdr:row>
      <xdr:rowOff>141700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36FDC2F5-9C2F-DF4B-8265-43C45A742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50800</xdr:colOff>
      <xdr:row>0</xdr:row>
      <xdr:rowOff>482600</xdr:rowOff>
    </xdr:from>
    <xdr:ext cx="654491" cy="706892"/>
    <xdr:pic>
      <xdr:nvPicPr>
        <xdr:cNvPr id="3" name="Afbeelding 2">
          <a:extLst>
            <a:ext uri="{FF2B5EF4-FFF2-40B4-BE49-F238E27FC236}">
              <a16:creationId xmlns:a16="http://schemas.microsoft.com/office/drawing/2014/main" id="{E8E52695-38CA-674C-965E-0EBE2BB2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" y="482600"/>
          <a:ext cx="654491" cy="706892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1073727</xdr:colOff>
      <xdr:row>1</xdr:row>
      <xdr:rowOff>127000</xdr:rowOff>
    </xdr:from>
    <xdr:ext cx="654491" cy="706892"/>
    <xdr:pic>
      <xdr:nvPicPr>
        <xdr:cNvPr id="4" name="Afbeelding 3">
          <a:extLst>
            <a:ext uri="{FF2B5EF4-FFF2-40B4-BE49-F238E27FC236}">
              <a16:creationId xmlns:a16="http://schemas.microsoft.com/office/drawing/2014/main" id="{A2597A5E-07F3-9E4F-B534-8CA24BF7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727" y="300182"/>
          <a:ext cx="654491" cy="706892"/>
        </a:xfrm>
        <a:prstGeom prst="rect">
          <a:avLst/>
        </a:prstGeom>
      </xdr:spPr>
    </xdr:pic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0.87326</cdr:x>
      <cdr:y>0.06345</cdr:y>
    </cdr:from>
    <cdr:to>
      <cdr:x>0.99424</cdr:x>
      <cdr:y>0.13059</cdr:y>
    </cdr:to>
    <cdr:sp macro="" textlink="'CO2-emissie-inventaris'!$J$10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1B157428-D44A-4E24-BE8D-0EC749CBF794}"/>
            </a:ext>
          </a:extLst>
        </cdr:cNvPr>
        <cdr:cNvSpPr txBox="1"/>
      </cdr:nvSpPr>
      <cdr:spPr>
        <a:xfrm xmlns:a="http://schemas.openxmlformats.org/drawingml/2006/main">
          <a:off x="9396305" y="320326"/>
          <a:ext cx="1301754" cy="338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C0F2C58D-8030-460B-82EB-A2BF7AC97F40}" type="TxLink">
            <a:rPr lang="en-US" sz="18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2023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0.85223</cdr:x>
      <cdr:y>0.11455</cdr:y>
    </cdr:from>
    <cdr:to>
      <cdr:x>0.9946</cdr:x>
      <cdr:y>0.17304</cdr:y>
    </cdr:to>
    <cdr:sp macro="" textlink="'CO2-emissie-inventaris'!$J$11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0FA9BC8F-4711-4BF5-A966-EE6C933CB406}"/>
            </a:ext>
          </a:extLst>
        </cdr:cNvPr>
        <cdr:cNvSpPr txBox="1"/>
      </cdr:nvSpPr>
      <cdr:spPr>
        <a:xfrm xmlns:a="http://schemas.openxmlformats.org/drawingml/2006/main">
          <a:off x="9170091" y="578280"/>
          <a:ext cx="1531912" cy="295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1D321028-8A50-4087-94ED-0F00E806D928}" type="TxLink">
            <a:rPr lang="en-US" sz="14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Heel jaar</a:t>
          </a:fld>
          <a:endParaRPr lang="nl-NL" sz="14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0.67961</cdr:x>
      <cdr:y>0.00559</cdr:y>
    </cdr:from>
    <cdr:to>
      <cdr:x>0.99497</cdr:x>
      <cdr:y>0.08106</cdr:y>
    </cdr:to>
    <cdr:sp macro="" textlink="'CO2-emissie-inventaris'!$J$9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259A30A9-5091-4563-9E30-317E11B97E8A}"/>
            </a:ext>
          </a:extLst>
        </cdr:cNvPr>
        <cdr:cNvSpPr txBox="1"/>
      </cdr:nvSpPr>
      <cdr:spPr>
        <a:xfrm xmlns:a="http://schemas.openxmlformats.org/drawingml/2006/main">
          <a:off x="7312681" y="28229"/>
          <a:ext cx="3393281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8947C1B8-38D6-433F-85B1-72EF41AC7597}" type="TxLink">
            <a:rPr lang="en-US" sz="18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Selecta Netherlands</a:t>
          </a:fld>
          <a:endParaRPr lang="nl-NL" sz="1800" b="1">
            <a:solidFill>
              <a:srgbClr val="7F7F7F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0.86937</cdr:x>
      <cdr:y>0.06745</cdr:y>
    </cdr:from>
    <cdr:to>
      <cdr:x>0.99509</cdr:x>
      <cdr:y>0.14259</cdr:y>
    </cdr:to>
    <cdr:sp macro="" textlink="'CO2-emissie-inventaris'!$C$9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2EADC1B6-CE5A-42DA-AD81-4025BB93705B}"/>
            </a:ext>
          </a:extLst>
        </cdr:cNvPr>
        <cdr:cNvSpPr txBox="1"/>
      </cdr:nvSpPr>
      <cdr:spPr>
        <a:xfrm xmlns:a="http://schemas.openxmlformats.org/drawingml/2006/main">
          <a:off x="8505860" y="299968"/>
          <a:ext cx="1230031" cy="334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A8917775-9A62-42BC-B565-84A0CDFB63E8}" type="TxLink">
            <a:rPr lang="en-US" sz="18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2024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0.84667</cdr:x>
      <cdr:y>0.13348</cdr:y>
    </cdr:from>
    <cdr:to>
      <cdr:x>0.99513</cdr:x>
      <cdr:y>0.19881</cdr:y>
    </cdr:to>
    <cdr:sp macro="" textlink="'CO2-emissie-inventaris'!$C$10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93913480-D07A-4817-A513-CEBB56BF9471}"/>
            </a:ext>
          </a:extLst>
        </cdr:cNvPr>
        <cdr:cNvSpPr txBox="1"/>
      </cdr:nvSpPr>
      <cdr:spPr>
        <a:xfrm xmlns:a="http://schemas.openxmlformats.org/drawingml/2006/main">
          <a:off x="8283735" y="593649"/>
          <a:ext cx="1452517" cy="29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93E95348-7AA1-45D8-9094-A2781E91281B}" type="TxLink">
            <a:rPr lang="en-US" sz="1400" b="1" i="0" u="none" strike="noStrike">
              <a:solidFill>
                <a:srgbClr val="7F7F7F"/>
              </a:solidFill>
              <a:latin typeface="Verdana"/>
              <a:ea typeface="Verdana"/>
            </a:rPr>
            <a:pPr algn="r"/>
            <a:t>Half jaar</a:t>
          </a:fld>
          <a:endParaRPr lang="nl-NL" sz="20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0.6724</cdr:x>
      <cdr:y>0.00337</cdr:y>
    </cdr:from>
    <cdr:to>
      <cdr:x>0.99611</cdr:x>
      <cdr:y>0.08904</cdr:y>
    </cdr:to>
    <cdr:sp macro="" textlink="'CO2-emissie-inventaris'!#REF!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224DBEFA-63D6-42FE-ACC1-C463276D1E2D}"/>
            </a:ext>
          </a:extLst>
        </cdr:cNvPr>
        <cdr:cNvSpPr txBox="1"/>
      </cdr:nvSpPr>
      <cdr:spPr>
        <a:xfrm xmlns:a="http://schemas.openxmlformats.org/drawingml/2006/main">
          <a:off x="6578737" y="15006"/>
          <a:ext cx="3167063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04862CE4-D16A-47FB-81F8-7B5855312B23}" type="TxLink">
            <a:rPr lang="en-US" sz="1800" b="1" i="0" u="none" strike="noStrike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rPr>
            <a:pPr algn="r"/>
            <a:t> </a:t>
          </a:fld>
          <a:endParaRPr lang="nl-NL" sz="1800" b="1">
            <a:solidFill>
              <a:srgbClr val="7F7F7F"/>
            </a:solidFill>
            <a:latin typeface="Verdana" panose="020B0604030504040204" pitchFamily="34" charset="0"/>
            <a:ea typeface="Verdana" panose="020B060403050404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54</xdr:row>
      <xdr:rowOff>149621</xdr:rowOff>
    </xdr:from>
    <xdr:to>
      <xdr:col>10</xdr:col>
      <xdr:colOff>0</xdr:colOff>
      <xdr:row>70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9AB1DE5-3C92-4963-BA0A-ED1F74E71E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71437</xdr:colOff>
      <xdr:row>55</xdr:row>
      <xdr:rowOff>0</xdr:rowOff>
    </xdr:from>
    <xdr:to>
      <xdr:col>22</xdr:col>
      <xdr:colOff>134142</xdr:colOff>
      <xdr:row>70</xdr:row>
      <xdr:rowOff>37704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A0604028-CB28-4E6B-A6EC-DF89D19B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297656</xdr:colOff>
      <xdr:row>119</xdr:row>
      <xdr:rowOff>119063</xdr:rowOff>
    </xdr:from>
    <xdr:to>
      <xdr:col>10</xdr:col>
      <xdr:colOff>0</xdr:colOff>
      <xdr:row>136</xdr:row>
      <xdr:rowOff>1985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42B60D90-1E52-4D72-BD03-D8460D8B2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119</xdr:row>
      <xdr:rowOff>95250</xdr:rowOff>
    </xdr:from>
    <xdr:to>
      <xdr:col>22</xdr:col>
      <xdr:colOff>69055</xdr:colOff>
      <xdr:row>135</xdr:row>
      <xdr:rowOff>180579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E5A8E3EB-096C-4563-A019-241ADA83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142875</xdr:colOff>
      <xdr:row>1</xdr:row>
      <xdr:rowOff>0</xdr:rowOff>
    </xdr:from>
    <xdr:ext cx="654491" cy="706892"/>
    <xdr:pic>
      <xdr:nvPicPr>
        <xdr:cNvPr id="4" name="Afbeelding 3">
          <a:extLst>
            <a:ext uri="{FF2B5EF4-FFF2-40B4-BE49-F238E27FC236}">
              <a16:creationId xmlns:a16="http://schemas.microsoft.com/office/drawing/2014/main" id="{95224A46-8557-184D-873E-E147EC33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375" y="619125"/>
          <a:ext cx="654491" cy="7068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516679</xdr:colOff>
      <xdr:row>2</xdr:row>
      <xdr:rowOff>156634</xdr:rowOff>
    </xdr:from>
    <xdr:to>
      <xdr:col>10</xdr:col>
      <xdr:colOff>279189</xdr:colOff>
      <xdr:row>21</xdr:row>
      <xdr:rowOff>99061</xdr:rowOff>
    </xdr:to>
    <xdr:graphicFrame macro="">
      <xdr:nvGraphicFramePr>
        <xdr:cNvPr id="8" name="Grafiek 1">
          <a:extLst>
            <a:ext uri="{FF2B5EF4-FFF2-40B4-BE49-F238E27FC236}">
              <a16:creationId xmlns:a16="http://schemas.microsoft.com/office/drawing/2014/main" id="{E9F2BC00-46C9-6120-686C-7D8E5CB760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75353</xdr:colOff>
      <xdr:row>2</xdr:row>
      <xdr:rowOff>84243</xdr:rowOff>
    </xdr:from>
    <xdr:to>
      <xdr:col>22</xdr:col>
      <xdr:colOff>607483</xdr:colOff>
      <xdr:row>22</xdr:row>
      <xdr:rowOff>9312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2EB7A7C1-6F22-64AE-40F6-8891EC1CDC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520700</xdr:colOff>
      <xdr:row>24</xdr:row>
      <xdr:rowOff>63500</xdr:rowOff>
    </xdr:from>
    <xdr:to>
      <xdr:col>13</xdr:col>
      <xdr:colOff>571500</xdr:colOff>
      <xdr:row>44</xdr:row>
      <xdr:rowOff>45720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35E2A299-651B-27EF-3E00-FA8D81059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16510</xdr:colOff>
      <xdr:row>24</xdr:row>
      <xdr:rowOff>22860</xdr:rowOff>
    </xdr:from>
    <xdr:to>
      <xdr:col>25</xdr:col>
      <xdr:colOff>374650</xdr:colOff>
      <xdr:row>45</xdr:row>
      <xdr:rowOff>15240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C8811D01-580B-2E5D-8807-904BA332CF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314960</xdr:colOff>
      <xdr:row>48</xdr:row>
      <xdr:rowOff>59690</xdr:rowOff>
    </xdr:from>
    <xdr:to>
      <xdr:col>11</xdr:col>
      <xdr:colOff>60960</xdr:colOff>
      <xdr:row>66</xdr:row>
      <xdr:rowOff>114300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961C7F21-4F36-AAB4-2ED1-2FDD33E08B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21590</xdr:colOff>
      <xdr:row>48</xdr:row>
      <xdr:rowOff>40640</xdr:rowOff>
    </xdr:from>
    <xdr:to>
      <xdr:col>22</xdr:col>
      <xdr:colOff>426720</xdr:colOff>
      <xdr:row>66</xdr:row>
      <xdr:rowOff>60960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D477247D-DC60-F0A9-50AB-80C62B2B6A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601980</xdr:colOff>
      <xdr:row>68</xdr:row>
      <xdr:rowOff>21590</xdr:rowOff>
    </xdr:from>
    <xdr:to>
      <xdr:col>13</xdr:col>
      <xdr:colOff>68580</xdr:colOff>
      <xdr:row>88</xdr:row>
      <xdr:rowOff>129540</xdr:rowOff>
    </xdr:to>
    <xdr:graphicFrame macro="">
      <xdr:nvGraphicFramePr>
        <xdr:cNvPr id="12" name="Grafiek 8">
          <a:extLst>
            <a:ext uri="{FF2B5EF4-FFF2-40B4-BE49-F238E27FC236}">
              <a16:creationId xmlns:a16="http://schemas.microsoft.com/office/drawing/2014/main" id="{1DC3741A-C9DA-35F2-FD1C-D821DA9BA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648970</xdr:colOff>
      <xdr:row>67</xdr:row>
      <xdr:rowOff>139065</xdr:rowOff>
    </xdr:from>
    <xdr:to>
      <xdr:col>24</xdr:col>
      <xdr:colOff>121920</xdr:colOff>
      <xdr:row>88</xdr:row>
      <xdr:rowOff>74295</xdr:rowOff>
    </xdr:to>
    <xdr:graphicFrame macro="">
      <xdr:nvGraphicFramePr>
        <xdr:cNvPr id="11" name="Grafiek 9">
          <a:extLst>
            <a:ext uri="{FF2B5EF4-FFF2-40B4-BE49-F238E27FC236}">
              <a16:creationId xmlns:a16="http://schemas.microsoft.com/office/drawing/2014/main" id="{189FB3A8-8F97-7157-1DB3-34BC7B0BDF57}"/>
            </a:ext>
            <a:ext uri="{147F2762-F138-4A5C-976F-8EAC2B608ADB}">
              <a16:predDERef xmlns:a16="http://schemas.microsoft.com/office/drawing/2014/main" pred="{1DC3741A-C9DA-35F2-FD1C-D821DA9BA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1</xdr:row>
      <xdr:rowOff>0</xdr:rowOff>
    </xdr:from>
    <xdr:ext cx="654491" cy="706892"/>
    <xdr:pic>
      <xdr:nvPicPr>
        <xdr:cNvPr id="6" name="Afbeelding 5">
          <a:extLst>
            <a:ext uri="{FF2B5EF4-FFF2-40B4-BE49-F238E27FC236}">
              <a16:creationId xmlns:a16="http://schemas.microsoft.com/office/drawing/2014/main" id="{04FEAB2B-541F-C546-A32A-45152AD6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622300"/>
          <a:ext cx="654491" cy="70689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167640</xdr:colOff>
      <xdr:row>26</xdr:row>
      <xdr:rowOff>160021</xdr:rowOff>
    </xdr:from>
    <xdr:ext cx="7327900" cy="3174999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90677E32-5C70-7F41-A75E-D94D61466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165100</xdr:colOff>
      <xdr:row>27</xdr:row>
      <xdr:rowOff>0</xdr:rowOff>
    </xdr:from>
    <xdr:ext cx="7327900" cy="3174999"/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319DF424-AF87-EB4E-B972-5E47E7B2E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twoCellAnchor>
    <xdr:from>
      <xdr:col>1</xdr:col>
      <xdr:colOff>25400</xdr:colOff>
      <xdr:row>77</xdr:row>
      <xdr:rowOff>38100</xdr:rowOff>
    </xdr:from>
    <xdr:to>
      <xdr:col>6</xdr:col>
      <xdr:colOff>285749</xdr:colOff>
      <xdr:row>93</xdr:row>
      <xdr:rowOff>158354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4E74B898-02B2-B74C-AC5B-E0EF8B5FD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203200</xdr:colOff>
      <xdr:row>77</xdr:row>
      <xdr:rowOff>38100</xdr:rowOff>
    </xdr:from>
    <xdr:to>
      <xdr:col>13</xdr:col>
      <xdr:colOff>57149</xdr:colOff>
      <xdr:row>93</xdr:row>
      <xdr:rowOff>158354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6D470A03-A554-6B4E-A2FD-3DAEB26E6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254000</xdr:colOff>
      <xdr:row>0</xdr:row>
      <xdr:rowOff>533400</xdr:rowOff>
    </xdr:from>
    <xdr:ext cx="654491" cy="706892"/>
    <xdr:pic>
      <xdr:nvPicPr>
        <xdr:cNvPr id="13" name="Afbeelding 12">
          <a:extLst>
            <a:ext uri="{FF2B5EF4-FFF2-40B4-BE49-F238E27FC236}">
              <a16:creationId xmlns:a16="http://schemas.microsoft.com/office/drawing/2014/main" id="{7E830452-AE26-1444-90D0-6E1DBA51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2600" y="533400"/>
          <a:ext cx="654491" cy="706892"/>
        </a:xfrm>
        <a:prstGeom prst="rect">
          <a:avLst/>
        </a:prstGeom>
      </xdr:spPr>
    </xdr:pic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0.86937</cdr:x>
      <cdr:y>0.06745</cdr:y>
    </cdr:from>
    <cdr:to>
      <cdr:x>0.99509</cdr:x>
      <cdr:y>0.14259</cdr:y>
    </cdr:to>
    <cdr:sp macro="" textlink="'Omrekening naar GJ'!$C$7:$D$7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2EADC1B6-CE5A-42DA-AD81-4025BB93705B}"/>
            </a:ext>
          </a:extLst>
        </cdr:cNvPr>
        <cdr:cNvSpPr txBox="1"/>
      </cdr:nvSpPr>
      <cdr:spPr>
        <a:xfrm xmlns:a="http://schemas.openxmlformats.org/drawingml/2006/main">
          <a:off x="8505860" y="299968"/>
          <a:ext cx="1230031" cy="334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F69900EE-F469-EC43-8416-B1DB14C484EF}" type="TxLink">
            <a:rPr lang="en-US" sz="90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2023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0.84667</cdr:x>
      <cdr:y>0.13348</cdr:y>
    </cdr:from>
    <cdr:to>
      <cdr:x>0.99513</cdr:x>
      <cdr:y>0.19881</cdr:y>
    </cdr:to>
    <cdr:sp macro="" textlink="'Omrekening naar GJ'!$C$8:$D$8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93913480-D07A-4817-A513-CEBB56BF9471}"/>
            </a:ext>
          </a:extLst>
        </cdr:cNvPr>
        <cdr:cNvSpPr txBox="1"/>
      </cdr:nvSpPr>
      <cdr:spPr>
        <a:xfrm xmlns:a="http://schemas.openxmlformats.org/drawingml/2006/main">
          <a:off x="8283735" y="593649"/>
          <a:ext cx="1452517" cy="29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F6456C97-D5DA-0B49-8424-4209307A868F}" type="TxLink">
            <a:rPr lang="en-US" sz="90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Heel jaar</a:t>
          </a:fld>
          <a:endParaRPr lang="nl-NL" sz="20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0.6724</cdr:x>
      <cdr:y>0.00337</cdr:y>
    </cdr:from>
    <cdr:to>
      <cdr:x>0.99611</cdr:x>
      <cdr:y>0.08904</cdr:y>
    </cdr:to>
    <cdr:sp macro="" textlink="'CO2-emissie-inventaris'!#REF!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224DBEFA-63D6-42FE-ACC1-C463276D1E2D}"/>
            </a:ext>
          </a:extLst>
        </cdr:cNvPr>
        <cdr:cNvSpPr txBox="1"/>
      </cdr:nvSpPr>
      <cdr:spPr>
        <a:xfrm xmlns:a="http://schemas.openxmlformats.org/drawingml/2006/main">
          <a:off x="6578737" y="15006"/>
          <a:ext cx="3167063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04862CE4-D16A-47FB-81F8-7B5855312B23}" type="TxLink">
            <a:rPr lang="en-US" sz="1800" b="1" i="0" u="none" strike="noStrike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rPr>
            <a:pPr algn="r"/>
            <a:t> </a:t>
          </a:fld>
          <a:endParaRPr lang="nl-NL" sz="1800" b="1">
            <a:solidFill>
              <a:srgbClr val="7F7F7F"/>
            </a:solidFill>
            <a:latin typeface="Verdana" panose="020B0604030504040204" pitchFamily="34" charset="0"/>
            <a:ea typeface="Verdana" panose="020B060403050404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0.86937</cdr:x>
      <cdr:y>0.06745</cdr:y>
    </cdr:from>
    <cdr:to>
      <cdr:x>0.99509</cdr:x>
      <cdr:y>0.14259</cdr:y>
    </cdr:to>
    <cdr:sp macro="" textlink="'Omrekening naar GJ'!$J$8">
      <cdr:nvSpPr>
        <cdr:cNvPr id="3" name="Tekstvak 2">
          <a:extLst xmlns:a="http://schemas.openxmlformats.org/drawingml/2006/main">
            <a:ext uri="{FF2B5EF4-FFF2-40B4-BE49-F238E27FC236}">
              <a16:creationId xmlns:a16="http://schemas.microsoft.com/office/drawing/2014/main" id="{2EADC1B6-CE5A-42DA-AD81-4025BB93705B}"/>
            </a:ext>
          </a:extLst>
        </cdr:cNvPr>
        <cdr:cNvSpPr txBox="1"/>
      </cdr:nvSpPr>
      <cdr:spPr>
        <a:xfrm xmlns:a="http://schemas.openxmlformats.org/drawingml/2006/main">
          <a:off x="8505860" y="299968"/>
          <a:ext cx="1230031" cy="334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95E7074D-18AA-284E-A77B-D77D254E1F9A}" type="TxLink">
            <a:rPr lang="en-US" sz="95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2023</a:t>
          </a:fld>
          <a:endParaRPr lang="nl-NL" sz="18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0.84667</cdr:x>
      <cdr:y>0.13348</cdr:y>
    </cdr:from>
    <cdr:to>
      <cdr:x>0.99513</cdr:x>
      <cdr:y>0.19881</cdr:y>
    </cdr:to>
    <cdr:sp macro="" textlink="'Omrekening naar GJ'!$J$9">
      <cdr:nvSpPr>
        <cdr:cNvPr id="4" name="Tekstvak 3">
          <a:extLst xmlns:a="http://schemas.openxmlformats.org/drawingml/2006/main">
            <a:ext uri="{FF2B5EF4-FFF2-40B4-BE49-F238E27FC236}">
              <a16:creationId xmlns:a16="http://schemas.microsoft.com/office/drawing/2014/main" id="{93913480-D07A-4817-A513-CEBB56BF9471}"/>
            </a:ext>
          </a:extLst>
        </cdr:cNvPr>
        <cdr:cNvSpPr txBox="1"/>
      </cdr:nvSpPr>
      <cdr:spPr>
        <a:xfrm xmlns:a="http://schemas.openxmlformats.org/drawingml/2006/main">
          <a:off x="8283735" y="593649"/>
          <a:ext cx="1452517" cy="290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629E51E6-60E3-5C47-892A-2017584608B1}" type="TxLink">
            <a:rPr lang="en-US" sz="950" b="0" i="0" u="none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pPr algn="r"/>
            <a:t>Heel jaar</a:t>
          </a:fld>
          <a:endParaRPr lang="nl-NL" sz="2000" b="1">
            <a:solidFill>
              <a:srgbClr val="7F7F7F"/>
            </a:solidFill>
          </a:endParaRPr>
        </a:p>
      </cdr:txBody>
    </cdr:sp>
  </cdr:relSizeAnchor>
  <cdr:relSizeAnchor xmlns:cdr="http://schemas.openxmlformats.org/drawingml/2006/chartDrawing">
    <cdr:from>
      <cdr:x>0.6724</cdr:x>
      <cdr:y>0.00337</cdr:y>
    </cdr:from>
    <cdr:to>
      <cdr:x>0.99611</cdr:x>
      <cdr:y>0.08904</cdr:y>
    </cdr:to>
    <cdr:sp macro="" textlink="'CO2-emissie-inventaris'!#REF!">
      <cdr:nvSpPr>
        <cdr:cNvPr id="2" name="Tekstvak 1">
          <a:extLst xmlns:a="http://schemas.openxmlformats.org/drawingml/2006/main">
            <a:ext uri="{FF2B5EF4-FFF2-40B4-BE49-F238E27FC236}">
              <a16:creationId xmlns:a16="http://schemas.microsoft.com/office/drawing/2014/main" id="{224DBEFA-63D6-42FE-ACC1-C463276D1E2D}"/>
            </a:ext>
          </a:extLst>
        </cdr:cNvPr>
        <cdr:cNvSpPr txBox="1"/>
      </cdr:nvSpPr>
      <cdr:spPr>
        <a:xfrm xmlns:a="http://schemas.openxmlformats.org/drawingml/2006/main">
          <a:off x="6578737" y="15006"/>
          <a:ext cx="3167063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04862CE4-D16A-47FB-81F8-7B5855312B23}" type="TxLink">
            <a:rPr lang="en-US" sz="1800" b="1" i="0" u="none" strike="noStrike">
              <a:solidFill>
                <a:srgbClr val="7F7F7F"/>
              </a:solidFill>
              <a:latin typeface="Verdana" panose="020B0604030504040204" pitchFamily="34" charset="0"/>
              <a:ea typeface="Verdana" panose="020B0604030504040204" pitchFamily="34" charset="0"/>
            </a:rPr>
            <a:pPr algn="r"/>
            <a:t> </a:t>
          </a:fld>
          <a:endParaRPr lang="nl-NL" sz="1800" b="1">
            <a:solidFill>
              <a:srgbClr val="7F7F7F"/>
            </a:solidFill>
            <a:latin typeface="Verdana" panose="020B0604030504040204" pitchFamily="34" charset="0"/>
            <a:ea typeface="Verdana" panose="020B060403050404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ope%203%20kwantitatief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e"/>
      <sheetName val="Kwantitatieve analyse"/>
      <sheetName val="Voortgang"/>
      <sheetName val="Data"/>
      <sheetName val="Input keuzevariabelen"/>
      <sheetName val="Leverancierslijst"/>
      <sheetName val="Categorieën"/>
      <sheetName val="Uitleg categorieën GH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anne Warnaer" id="{E835DC8F-FF02-4448-81F0-17986D0F46D8}" userId="S::Sanne.Warnaer@Selecta.com::1951f250-96f5-43ec-ac44-d7ff9ede746c" providerId="AD"/>
</personList>
</file>

<file path=xl/theme/theme1.xml><?xml version="1.0" encoding="utf-8"?>
<a:theme xmlns:a="http://schemas.openxmlformats.org/drawingml/2006/main" name="Sheets">
  <a:themeElements>
    <a:clrScheme name="De Duurzame Adviseurs">
      <a:dk1>
        <a:sysClr val="windowText" lastClr="000000"/>
      </a:dk1>
      <a:lt1>
        <a:sysClr val="window" lastClr="FFFFFF"/>
      </a:lt1>
      <a:dk2>
        <a:srgbClr val="267E29"/>
      </a:dk2>
      <a:lt2>
        <a:srgbClr val="F2F2F2"/>
      </a:lt2>
      <a:accent1>
        <a:srgbClr val="D99694"/>
      </a:accent1>
      <a:accent2>
        <a:srgbClr val="6ABD92"/>
      </a:accent2>
      <a:accent3>
        <a:srgbClr val="4BACC6"/>
      </a:accent3>
      <a:accent4>
        <a:srgbClr val="FAC08F"/>
      </a:accent4>
      <a:accent5>
        <a:srgbClr val="C3D69B"/>
      </a:accent5>
      <a:accent6>
        <a:srgbClr val="95B3D7"/>
      </a:accent6>
      <a:hlink>
        <a:srgbClr val="0000FF"/>
      </a:hlink>
      <a:folHlink>
        <a:srgbClr val="800080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23" dT="2024-04-09T13:39:22.09" personId="{E835DC8F-FF02-4448-81F0-17986D0F46D8}" id="{BD331EA7-03E4-43F0-99F0-D48843F80DF6}">
    <text>SOM niet volledig + tab 23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950"/>
  <sheetViews>
    <sheetView showGridLines="0" tabSelected="1" zoomScale="80" zoomScaleNormal="80" workbookViewId="0">
      <selection activeCell="F7" sqref="F7"/>
    </sheetView>
  </sheetViews>
  <sheetFormatPr defaultColWidth="0" defaultRowHeight="15" customHeight="1" x14ac:dyDescent="0.3"/>
  <cols>
    <col min="1" max="1" width="7.5" style="32" customWidth="1"/>
    <col min="2" max="2" width="58.09765625" style="32" customWidth="1"/>
    <col min="3" max="3" width="35.5" style="32" customWidth="1"/>
    <col min="4" max="4" width="10" style="32" bestFit="1" customWidth="1"/>
    <col min="5" max="5" width="31.59765625" style="32" customWidth="1"/>
    <col min="6" max="6" width="14.3984375" style="32" customWidth="1"/>
    <col min="7" max="7" width="8.5" style="38" customWidth="1"/>
    <col min="8" max="8" width="8.5" style="3" customWidth="1"/>
    <col min="9" max="9" width="50.3984375" style="32" bestFit="1" customWidth="1"/>
    <col min="10" max="10" width="26" style="32" customWidth="1"/>
    <col min="11" max="11" width="10" style="32" bestFit="1" customWidth="1"/>
    <col min="12" max="12" width="26" style="32" bestFit="1" customWidth="1"/>
    <col min="13" max="13" width="13.5" style="32" customWidth="1"/>
    <col min="14" max="14" width="8.5" style="32" customWidth="1"/>
    <col min="15" max="31" width="11.3984375" style="32" customWidth="1"/>
    <col min="32" max="33" width="11.3984375" style="3" customWidth="1"/>
    <col min="34" max="52" width="0" style="3" hidden="1" customWidth="1"/>
    <col min="53" max="71" width="0" style="32" hidden="1" customWidth="1"/>
    <col min="72" max="16384" width="12.5" style="32" hidden="1"/>
  </cols>
  <sheetData>
    <row r="1" spans="1:19" ht="49.5" customHeight="1" x14ac:dyDescent="0.3">
      <c r="A1" s="2"/>
      <c r="B1" s="2"/>
      <c r="C1" s="2"/>
      <c r="D1" s="2"/>
      <c r="E1" s="2"/>
      <c r="F1" s="2"/>
      <c r="G1" s="37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49.5" customHeight="1" x14ac:dyDescent="0.35">
      <c r="A2" s="2"/>
      <c r="B2" s="332" t="s">
        <v>0</v>
      </c>
      <c r="C2" s="332"/>
      <c r="D2" s="284"/>
      <c r="E2" s="285"/>
      <c r="F2" s="286"/>
      <c r="G2" s="287"/>
      <c r="H2" s="288"/>
      <c r="I2" s="288"/>
      <c r="J2" s="3"/>
      <c r="K2" s="260"/>
      <c r="L2" s="260"/>
      <c r="M2" s="260"/>
      <c r="N2" s="2"/>
      <c r="O2" s="2"/>
      <c r="P2" s="2"/>
      <c r="Q2" s="2"/>
      <c r="R2" s="2"/>
      <c r="S2" s="2"/>
    </row>
    <row r="3" spans="1:19" ht="15.75" customHeight="1" x14ac:dyDescent="0.3">
      <c r="A3" s="2"/>
      <c r="B3" s="2"/>
      <c r="C3" s="2"/>
      <c r="D3" s="2"/>
      <c r="E3" s="2"/>
      <c r="F3" s="2"/>
      <c r="G3" s="37"/>
      <c r="I3" s="3"/>
      <c r="J3" s="3"/>
      <c r="K3" s="2"/>
      <c r="L3" s="2"/>
      <c r="M3" s="2"/>
      <c r="N3" s="2"/>
      <c r="O3" s="2"/>
      <c r="P3" s="2"/>
      <c r="Q3" s="2"/>
      <c r="R3" s="2"/>
      <c r="S3" s="2"/>
    </row>
    <row r="4" spans="1:19" ht="18" customHeight="1" x14ac:dyDescent="0.3">
      <c r="A4" s="2"/>
      <c r="B4" s="13" t="s">
        <v>1</v>
      </c>
      <c r="C4" s="278" t="s">
        <v>2</v>
      </c>
      <c r="D4" s="2"/>
      <c r="E4" s="2"/>
      <c r="F4" s="2"/>
      <c r="G4" s="37"/>
      <c r="I4" s="3"/>
      <c r="J4" s="3"/>
      <c r="K4" s="2"/>
      <c r="L4" s="2"/>
      <c r="M4" s="4"/>
      <c r="N4" s="261"/>
      <c r="O4" s="18"/>
      <c r="P4" s="4"/>
      <c r="Q4" s="4"/>
      <c r="R4" s="4"/>
      <c r="S4" s="18"/>
    </row>
    <row r="5" spans="1:19" ht="18" customHeight="1" x14ac:dyDescent="0.3">
      <c r="A5" s="2"/>
      <c r="B5" s="5" t="s">
        <v>3</v>
      </c>
      <c r="C5" s="280" t="s">
        <v>4</v>
      </c>
      <c r="D5" s="2"/>
      <c r="E5" s="2"/>
      <c r="F5" s="2"/>
      <c r="G5" s="37"/>
      <c r="I5" s="3"/>
      <c r="J5" s="3"/>
      <c r="K5" s="2"/>
      <c r="L5" s="2"/>
      <c r="M5" s="5"/>
      <c r="N5" s="262"/>
      <c r="O5" s="18"/>
      <c r="P5" s="5"/>
      <c r="Q5" s="5"/>
      <c r="R5" s="5"/>
      <c r="S5" s="263"/>
    </row>
    <row r="6" spans="1:19" ht="22.65" customHeight="1" thickBot="1" x14ac:dyDescent="0.35">
      <c r="A6" s="2"/>
      <c r="B6" s="2"/>
      <c r="C6" s="2"/>
      <c r="D6" s="2"/>
      <c r="E6" s="2"/>
      <c r="F6" s="2"/>
      <c r="G6" s="37"/>
      <c r="I6" s="2"/>
      <c r="J6" s="264"/>
      <c r="K6" s="2"/>
      <c r="L6" s="263"/>
      <c r="M6" s="263"/>
      <c r="N6" s="263"/>
      <c r="O6" s="263"/>
      <c r="P6" s="6"/>
      <c r="Q6" s="6"/>
      <c r="R6" s="6"/>
      <c r="S6" s="2"/>
    </row>
    <row r="7" spans="1:19" ht="20.399999999999999" customHeight="1" thickTop="1" thickBot="1" x14ac:dyDescent="0.45">
      <c r="A7" s="2"/>
      <c r="B7" s="335" t="s">
        <v>5</v>
      </c>
      <c r="C7" s="336"/>
      <c r="D7" s="3"/>
      <c r="E7" s="3"/>
      <c r="F7" s="3"/>
      <c r="G7" s="36"/>
      <c r="I7" s="333" t="s">
        <v>6</v>
      </c>
      <c r="J7" s="334"/>
      <c r="K7" s="2"/>
      <c r="L7" s="2"/>
      <c r="M7" s="2"/>
      <c r="N7" s="3"/>
      <c r="O7" s="3"/>
      <c r="P7" s="3"/>
      <c r="Q7" s="3"/>
      <c r="R7" s="3"/>
      <c r="S7" s="3"/>
    </row>
    <row r="8" spans="1:19" ht="15.75" customHeight="1" thickTop="1" thickBot="1" x14ac:dyDescent="0.35">
      <c r="A8" s="2"/>
      <c r="B8" s="45" t="s">
        <v>7</v>
      </c>
      <c r="C8" s="46" t="s">
        <v>8</v>
      </c>
      <c r="D8" s="3"/>
      <c r="E8" s="3"/>
      <c r="F8" s="3"/>
      <c r="G8" s="36"/>
      <c r="I8" s="45" t="s">
        <v>7</v>
      </c>
      <c r="J8" s="46" t="s">
        <v>8</v>
      </c>
      <c r="K8" s="2"/>
      <c r="L8" s="2"/>
      <c r="M8" s="2"/>
      <c r="N8" s="3"/>
      <c r="O8" s="3"/>
      <c r="P8" s="3"/>
      <c r="Q8" s="3"/>
      <c r="R8" s="3"/>
      <c r="S8" s="3"/>
    </row>
    <row r="9" spans="1:19" ht="15.75" customHeight="1" thickTop="1" thickBot="1" x14ac:dyDescent="0.35">
      <c r="A9" s="2"/>
      <c r="B9" s="41" t="s">
        <v>9</v>
      </c>
      <c r="C9" s="126">
        <v>2024</v>
      </c>
      <c r="D9" s="3"/>
      <c r="E9" s="3"/>
      <c r="F9" s="3"/>
      <c r="G9" s="36"/>
      <c r="I9" s="39" t="s">
        <v>10</v>
      </c>
      <c r="J9" s="40" t="s">
        <v>11</v>
      </c>
      <c r="K9" s="2"/>
      <c r="L9" s="2"/>
      <c r="M9" s="2"/>
      <c r="N9" s="3"/>
      <c r="O9" s="3"/>
      <c r="P9" s="3"/>
      <c r="Q9" s="3"/>
      <c r="R9" s="3"/>
      <c r="S9" s="3"/>
    </row>
    <row r="10" spans="1:19" ht="15.75" customHeight="1" thickBot="1" x14ac:dyDescent="0.35">
      <c r="A10" s="2"/>
      <c r="B10" s="43" t="s">
        <v>12</v>
      </c>
      <c r="C10" s="44" t="s">
        <v>85</v>
      </c>
      <c r="D10" s="3"/>
      <c r="E10" s="3"/>
      <c r="F10" s="3"/>
      <c r="G10" s="36"/>
      <c r="I10" s="41" t="s">
        <v>9</v>
      </c>
      <c r="J10" s="42">
        <v>2023</v>
      </c>
      <c r="K10" s="2"/>
      <c r="L10" s="2"/>
      <c r="M10" s="2"/>
      <c r="N10" s="3"/>
      <c r="O10" s="3"/>
      <c r="P10" s="3"/>
      <c r="Q10" s="3"/>
      <c r="R10" s="3"/>
      <c r="S10" s="3"/>
    </row>
    <row r="11" spans="1:19" ht="15.75" customHeight="1" thickTop="1" thickBot="1" x14ac:dyDescent="0.35">
      <c r="A11" s="2"/>
      <c r="B11" s="3"/>
      <c r="C11" s="3"/>
      <c r="D11" s="3"/>
      <c r="E11" s="3"/>
      <c r="F11" s="3"/>
      <c r="G11" s="36"/>
      <c r="I11" s="47" t="s">
        <v>12</v>
      </c>
      <c r="J11" s="48" t="s">
        <v>13</v>
      </c>
      <c r="K11" s="2"/>
      <c r="L11" s="2"/>
      <c r="M11" s="2"/>
      <c r="N11" s="3"/>
      <c r="O11" s="3"/>
      <c r="P11" s="3"/>
      <c r="Q11" s="3"/>
      <c r="R11" s="3"/>
      <c r="S11" s="3"/>
    </row>
    <row r="12" spans="1:19" ht="15.75" customHeight="1" thickTop="1" x14ac:dyDescent="0.3">
      <c r="A12" s="2"/>
      <c r="B12" s="3"/>
      <c r="C12" s="3"/>
      <c r="D12" s="3"/>
      <c r="E12" s="3"/>
      <c r="F12" s="3"/>
      <c r="G12" s="36"/>
      <c r="I12" s="2"/>
      <c r="J12" s="2"/>
      <c r="K12" s="2"/>
      <c r="L12" s="2"/>
      <c r="M12" s="2"/>
      <c r="N12" s="3"/>
      <c r="O12" s="3"/>
      <c r="P12" s="3"/>
      <c r="Q12" s="3"/>
      <c r="R12" s="3"/>
      <c r="S12" s="3"/>
    </row>
    <row r="13" spans="1:19" ht="15.75" customHeight="1" thickBot="1" x14ac:dyDescent="0.35">
      <c r="A13" s="2"/>
      <c r="B13" s="3"/>
      <c r="C13" s="3"/>
      <c r="D13" s="3"/>
      <c r="E13" s="3"/>
      <c r="F13" s="3"/>
      <c r="G13" s="36"/>
      <c r="I13" s="2"/>
      <c r="J13" s="2"/>
      <c r="K13" s="2"/>
      <c r="L13" s="2"/>
      <c r="M13" s="2"/>
      <c r="N13" s="3"/>
      <c r="O13" s="3"/>
      <c r="P13" s="3"/>
      <c r="Q13" s="3"/>
      <c r="R13" s="3"/>
      <c r="S13" s="3"/>
    </row>
    <row r="14" spans="1:19" ht="33.75" customHeight="1" thickTop="1" thickBot="1" x14ac:dyDescent="0.35">
      <c r="A14" s="2"/>
      <c r="B14" s="337" t="s">
        <v>14</v>
      </c>
      <c r="C14" s="338"/>
      <c r="D14" s="290"/>
      <c r="E14" s="290">
        <f>C9</f>
        <v>2024</v>
      </c>
      <c r="F14" s="291" t="str">
        <f>C10</f>
        <v>Half jaar</v>
      </c>
      <c r="G14" s="36"/>
      <c r="I14" s="337" t="s">
        <v>15</v>
      </c>
      <c r="J14" s="338"/>
      <c r="K14" s="290"/>
      <c r="L14" s="290">
        <f>J10</f>
        <v>2023</v>
      </c>
      <c r="M14" s="291" t="str">
        <f>J11</f>
        <v>Heel jaar</v>
      </c>
      <c r="N14" s="3"/>
      <c r="O14" s="3"/>
      <c r="P14" s="3"/>
      <c r="Q14" s="3"/>
      <c r="R14" s="3"/>
      <c r="S14" s="3"/>
    </row>
    <row r="15" spans="1:19" ht="36" customHeight="1" thickTop="1" thickBot="1" x14ac:dyDescent="0.35">
      <c r="A15" s="2"/>
      <c r="B15" s="58" t="s">
        <v>16</v>
      </c>
      <c r="C15" s="56" t="s">
        <v>17</v>
      </c>
      <c r="D15" s="56" t="s">
        <v>18</v>
      </c>
      <c r="E15" s="57" t="s">
        <v>19</v>
      </c>
      <c r="F15" s="59" t="s">
        <v>20</v>
      </c>
      <c r="G15" s="36"/>
      <c r="I15" s="58" t="s">
        <v>16</v>
      </c>
      <c r="J15" s="56" t="s">
        <v>17</v>
      </c>
      <c r="K15" s="56" t="s">
        <v>18</v>
      </c>
      <c r="L15" s="57" t="s">
        <v>19</v>
      </c>
      <c r="M15" s="59" t="s">
        <v>20</v>
      </c>
      <c r="N15" s="3"/>
      <c r="O15" s="3"/>
      <c r="P15" s="3"/>
      <c r="Q15" s="3"/>
      <c r="R15" s="3"/>
      <c r="S15" s="3"/>
    </row>
    <row r="16" spans="1:19" ht="15.75" customHeight="1" thickTop="1" thickBot="1" x14ac:dyDescent="0.35">
      <c r="A16" s="2"/>
      <c r="B16" s="60" t="s">
        <v>21</v>
      </c>
      <c r="C16" s="52">
        <f>SUMIFS(Data!$J:$J,Data!$H:$H,B16,Data!$E:$E,$C$9,Data!$F:$F,$C$10)</f>
        <v>424113</v>
      </c>
      <c r="D16" s="62" t="s">
        <v>22</v>
      </c>
      <c r="E16" s="53">
        <f>SUMIFS('Input keuzevariabelen'!$I:$I,'Input keuzevariabelen'!$F:$F,'CO2-emissie-inventaris'!B16,'Input keuzevariabelen'!$K:$K,'CO2-emissie-inventaris'!$E$14)</f>
        <v>2079</v>
      </c>
      <c r="F16" s="54">
        <f>SUMIFS(Data!$N:$N,Data!$H:$H,B16,Data!$E:$E,$C$9,Data!$F:$F,$C$10)</f>
        <v>881.73092700000007</v>
      </c>
      <c r="G16" s="119">
        <f t="shared" ref="G16:G22" si="0">F16/$F$43</f>
        <v>0.38669801412944321</v>
      </c>
      <c r="I16" s="60" t="s">
        <v>21</v>
      </c>
      <c r="J16" s="61">
        <f>SUMIFS(Data!$J:$J,Data!$H:$H,I16,Data!$E:$E,$J$10,Data!$C:$C,$J$9,Data!$F:$F,$J$11)</f>
        <v>101632</v>
      </c>
      <c r="K16" s="62" t="s">
        <v>22</v>
      </c>
      <c r="L16" s="53">
        <f>SUMIFS('Input keuzevariabelen'!$I:$I,'Input keuzevariabelen'!$F:$F,'CO2-emissie-inventaris'!I16,'Input keuzevariabelen'!$K:$K,'CO2-emissie-inventaris'!$E$14)</f>
        <v>2079</v>
      </c>
      <c r="M16" s="63">
        <f>SUMIFS(Data!$N:$N,Data!$H:$H,I16,Data!$E:$E,$J$10,Data!$C:$C,$J$9,Data!$F:$F,$J$11)</f>
        <v>211.29292799999999</v>
      </c>
      <c r="N16" s="65">
        <f t="shared" ref="N16:N22" si="1">M16/$M$43</f>
        <v>8.4055985112893611E-2</v>
      </c>
      <c r="O16" s="3"/>
      <c r="P16" s="3"/>
      <c r="Q16" s="3"/>
      <c r="R16" s="3"/>
      <c r="S16" s="3"/>
    </row>
    <row r="17" spans="1:19" ht="15.75" customHeight="1" thickTop="1" thickBot="1" x14ac:dyDescent="0.35">
      <c r="A17" s="2"/>
      <c r="B17" s="51" t="s">
        <v>23</v>
      </c>
      <c r="C17" s="52">
        <f>SUMIFS(Data!$J:$J,Data!$H:$H,B17,Data!$E:$E,$C$9,Data!$F:$F,$C$10)</f>
        <v>0</v>
      </c>
      <c r="D17" s="53" t="s">
        <v>24</v>
      </c>
      <c r="E17" s="53">
        <f>SUMIFS('Input keuzevariabelen'!$I:$I,'Input keuzevariabelen'!$F:$F,'CO2-emissie-inventaris'!B17,'Input keuzevariabelen'!$K:$K,'CO2-emissie-inventaris'!$E$14)</f>
        <v>3256</v>
      </c>
      <c r="F17" s="54">
        <f>SUMIFS(Data!$N:$N,Data!$H:$H,B17,Data!$E:$E,$C$9,Data!$F:$F,$C$10)</f>
        <v>0</v>
      </c>
      <c r="G17" s="119">
        <f t="shared" si="0"/>
        <v>0</v>
      </c>
      <c r="I17" s="51" t="s">
        <v>23</v>
      </c>
      <c r="J17" s="61">
        <f>SUMIFS(Data!$J:$J,Data!$H:$H,I17,Data!$E:$E,$J$10,Data!$C:$C,$J$9,Data!$F:$F,$J$11)</f>
        <v>0</v>
      </c>
      <c r="K17" s="53" t="s">
        <v>24</v>
      </c>
      <c r="L17" s="53">
        <f>SUMIFS('Input keuzevariabelen'!$I:$I,'Input keuzevariabelen'!$F:$F,'CO2-emissie-inventaris'!I17,'Input keuzevariabelen'!$K:$K,'CO2-emissie-inventaris'!$E$14)</f>
        <v>3256</v>
      </c>
      <c r="M17" s="63">
        <f>SUMIFS(Data!$N:$N,Data!$H:$H,I17,Data!$E:$E,$J$10,Data!$C:$C,$J$9,Data!$F:$F,$J$11)</f>
        <v>0</v>
      </c>
      <c r="N17" s="65">
        <f t="shared" si="1"/>
        <v>0</v>
      </c>
      <c r="O17" s="3"/>
      <c r="P17" s="3"/>
      <c r="Q17" s="3"/>
      <c r="R17" s="3"/>
      <c r="S17" s="3"/>
    </row>
    <row r="18" spans="1:19" ht="15.75" customHeight="1" thickTop="1" thickBot="1" x14ac:dyDescent="0.35">
      <c r="A18" s="154"/>
      <c r="B18" s="51" t="s">
        <v>25</v>
      </c>
      <c r="C18" s="52">
        <f>SUMIFS(Data!$J:$J,Data!$H:$H,B18,Data!$E:$E,$C$9,Data!$F:$F,$C$10)</f>
        <v>53170</v>
      </c>
      <c r="D18" s="53" t="s">
        <v>24</v>
      </c>
      <c r="E18" s="53">
        <f>SUMIFS('Input keuzevariabelen'!$I:$I,'Input keuzevariabelen'!$F:$F,'CO2-emissie-inventaris'!B18,'Input keuzevariabelen'!$K:$K,'CO2-emissie-inventaris'!$E$14)</f>
        <v>3256</v>
      </c>
      <c r="F18" s="54">
        <f>SUMIFS(Data!$N:$N,Data!$H:$H,B18,Data!$E:$E,$C$9,Data!$F:$F,$C$10)</f>
        <v>173.12152</v>
      </c>
      <c r="G18" s="119">
        <f t="shared" si="0"/>
        <v>7.5925371263597149E-2</v>
      </c>
      <c r="I18" s="51" t="s">
        <v>25</v>
      </c>
      <c r="J18" s="61">
        <f>SUMIFS(Data!$J:$J,Data!$H:$H,I18,Data!$E:$E,$J$10,Data!$C:$C,$J$9,Data!$F:$F,$J$11)</f>
        <v>132514.48000000001</v>
      </c>
      <c r="K18" s="53" t="s">
        <v>24</v>
      </c>
      <c r="L18" s="53">
        <f>SUMIFS('Input keuzevariabelen'!$I:$I,'Input keuzevariabelen'!$F:$F,'CO2-emissie-inventaris'!I18,'Input keuzevariabelen'!$K:$K,'CO2-emissie-inventaris'!$E$14)</f>
        <v>3256</v>
      </c>
      <c r="M18" s="63">
        <f>SUMIFS(Data!$N:$N,Data!$H:$H,I18,Data!$E:$E,$J$10,Data!$C:$C,$J$9,Data!$F:$F,$J$11)</f>
        <v>431.46714688000003</v>
      </c>
      <c r="N18" s="65">
        <f t="shared" si="1"/>
        <v>0.17164510150972948</v>
      </c>
      <c r="O18" s="3"/>
      <c r="P18" s="3"/>
      <c r="Q18" s="3"/>
      <c r="R18" s="3"/>
      <c r="S18" s="3"/>
    </row>
    <row r="19" spans="1:19" ht="15.75" customHeight="1" thickTop="1" thickBot="1" x14ac:dyDescent="0.35">
      <c r="A19" s="154"/>
      <c r="B19" s="51" t="s">
        <v>26</v>
      </c>
      <c r="C19" s="52">
        <f>SUMIFS(Data!$J:$J,Data!$H:$H,B19,Data!$E:$E,$C$9,Data!$F:$F,$C$10)</f>
        <v>158197</v>
      </c>
      <c r="D19" s="53" t="s">
        <v>24</v>
      </c>
      <c r="E19" s="53">
        <f>SUMIFS('Input keuzevariabelen'!$I:$I,'Input keuzevariabelen'!$F:$F,'CO2-emissie-inventaris'!B19,'Input keuzevariabelen'!$K:$K,'CO2-emissie-inventaris'!$E$14)</f>
        <v>2821</v>
      </c>
      <c r="F19" s="54">
        <f>SUMIFS(Data!$N:$N,Data!$H:$H,B19,Data!$E:$E,$C$9,Data!$F:$F,$C$10)</f>
        <v>446.27373699999998</v>
      </c>
      <c r="G19" s="119">
        <f t="shared" si="0"/>
        <v>0.19572089689899852</v>
      </c>
      <c r="I19" s="51" t="s">
        <v>26</v>
      </c>
      <c r="J19" s="61">
        <f>SUMIFS(Data!$J:$J,Data!$H:$H,I19,Data!$E:$E,$J$10,Data!$C:$C,$J$9,Data!$F:$F,$J$11)</f>
        <v>379585.69</v>
      </c>
      <c r="K19" s="53" t="s">
        <v>24</v>
      </c>
      <c r="L19" s="53">
        <f>SUMIFS('Input keuzevariabelen'!$I:$I,'Input keuzevariabelen'!$F:$F,'CO2-emissie-inventaris'!I19,'Input keuzevariabelen'!$K:$K,'CO2-emissie-inventaris'!$E$14)</f>
        <v>2821</v>
      </c>
      <c r="M19" s="63">
        <f>SUMIFS(Data!$N:$N,Data!$H:$H,I19,Data!$E:$E,$J$10,Data!$C:$C,$J$9,Data!$F:$F,$J$11)</f>
        <v>1070.81123149</v>
      </c>
      <c r="N19" s="65">
        <f t="shared" si="1"/>
        <v>0.4259872480580264</v>
      </c>
      <c r="O19" s="3"/>
      <c r="P19" s="3"/>
      <c r="Q19" s="3"/>
      <c r="R19" s="3"/>
      <c r="S19" s="3"/>
    </row>
    <row r="20" spans="1:19" ht="15.75" customHeight="1" thickTop="1" thickBot="1" x14ac:dyDescent="0.35">
      <c r="A20" s="2"/>
      <c r="B20" s="51" t="s">
        <v>27</v>
      </c>
      <c r="C20" s="52">
        <f>SUMIFS(Data!$J:$J,Data!$H:$H,B20,Data!$E:$E,$C$9,Data!$F:$F,$C$10)</f>
        <v>0</v>
      </c>
      <c r="D20" s="53" t="s">
        <v>24</v>
      </c>
      <c r="E20" s="53">
        <f>SUMIFS('Input keuzevariabelen'!$I:$I,'Input keuzevariabelen'!$F:$F,'CO2-emissie-inventaris'!B20,'Input keuzevariabelen'!$K:$K,'CO2-emissie-inventaris'!$E$14)</f>
        <v>347</v>
      </c>
      <c r="F20" s="54">
        <f>SUMIFS(Data!$N:$N,Data!$H:$H,B20,Data!$E:$E,$C$9,Data!$F:$F,$C$10)</f>
        <v>0</v>
      </c>
      <c r="G20" s="119">
        <f t="shared" si="0"/>
        <v>0</v>
      </c>
      <c r="I20" s="51" t="s">
        <v>27</v>
      </c>
      <c r="J20" s="61">
        <f>SUMIFS(Data!$J:$J,Data!$H:$H,I20,Data!$E:$E,$J$10,Data!$C:$C,$J$9,Data!$F:$F,$J$11)</f>
        <v>0</v>
      </c>
      <c r="K20" s="53" t="s">
        <v>24</v>
      </c>
      <c r="L20" s="53">
        <f>SUMIFS('Input keuzevariabelen'!$I:$I,'Input keuzevariabelen'!$F:$F,'CO2-emissie-inventaris'!I20,'Input keuzevariabelen'!$K:$K,'CO2-emissie-inventaris'!$E$14)</f>
        <v>347</v>
      </c>
      <c r="M20" s="63">
        <f>SUMIFS(Data!$N:$N,Data!$H:$H,I20,Data!$E:$E,$J$10,Data!$C:$C,$J$9,Data!$F:$F,$J$11)</f>
        <v>0</v>
      </c>
      <c r="N20" s="65">
        <f t="shared" si="1"/>
        <v>0</v>
      </c>
      <c r="O20" s="3"/>
      <c r="P20" s="3"/>
      <c r="Q20" s="3"/>
      <c r="R20" s="3"/>
      <c r="S20" s="3"/>
    </row>
    <row r="21" spans="1:19" ht="15.75" customHeight="1" thickTop="1" thickBot="1" x14ac:dyDescent="0.35">
      <c r="A21" s="2"/>
      <c r="B21" s="51" t="s">
        <v>28</v>
      </c>
      <c r="C21" s="52">
        <f>SUMIFS(Data!$J:$J,Data!$H:$H,B21,Data!$E:$E,$C$9,Data!$F:$F,$C$10)</f>
        <v>0</v>
      </c>
      <c r="D21" s="53" t="s">
        <v>24</v>
      </c>
      <c r="E21" s="53">
        <f>SUMIFS('Input keuzevariabelen'!$I:$I,'Input keuzevariabelen'!$F:$F,'CO2-emissie-inventaris'!B21,'Input keuzevariabelen'!$K:$K,'CO2-emissie-inventaris'!$E$14)</f>
        <v>1802</v>
      </c>
      <c r="F21" s="54">
        <f>SUMIFS(Data!$N:$N,Data!$H:$H,B21,Data!$E:$E,$C$9,Data!$F:$F,$C$10)</f>
        <v>0</v>
      </c>
      <c r="G21" s="119">
        <f t="shared" si="0"/>
        <v>0</v>
      </c>
      <c r="I21" s="51" t="s">
        <v>28</v>
      </c>
      <c r="J21" s="61">
        <f>SUMIFS(Data!$J:$J,Data!$H:$H,I21,Data!$E:$E,$J$10,Data!$C:$C,$J$9,Data!$F:$F,$J$11)</f>
        <v>0</v>
      </c>
      <c r="K21" s="53" t="s">
        <v>24</v>
      </c>
      <c r="L21" s="53">
        <f>SUMIFS('Input keuzevariabelen'!$I:$I,'Input keuzevariabelen'!$F:$F,'CO2-emissie-inventaris'!I21,'Input keuzevariabelen'!$K:$K,'CO2-emissie-inventaris'!$E$14)</f>
        <v>1802</v>
      </c>
      <c r="M21" s="63">
        <f>SUMIFS(Data!$N:$N,Data!$H:$H,I21,Data!$E:$E,$J$10,Data!$C:$C,$J$9,Data!$F:$F,$J$11)</f>
        <v>0</v>
      </c>
      <c r="N21" s="65">
        <f t="shared" si="1"/>
        <v>0</v>
      </c>
      <c r="O21" s="3"/>
      <c r="P21" s="3"/>
      <c r="Q21" s="3"/>
      <c r="R21" s="3"/>
      <c r="S21" s="3"/>
    </row>
    <row r="22" spans="1:19" ht="16.5" customHeight="1" thickTop="1" thickBot="1" x14ac:dyDescent="0.35">
      <c r="A22" s="2"/>
      <c r="B22" s="51" t="s">
        <v>29</v>
      </c>
      <c r="C22" s="52">
        <f>SUMIFS(Data!$J:$J,Data!$H:$H,B22,Data!$E:$E,$C$9,Data!$F:$F,$C$10)</f>
        <v>0</v>
      </c>
      <c r="D22" s="53" t="s">
        <v>30</v>
      </c>
      <c r="E22" s="53">
        <f>SUMIFS('Input keuzevariabelen'!$I:$I,'Input keuzevariabelen'!$F:$F,'CO2-emissie-inventaris'!B22,'Input keuzevariabelen'!$K:$K,'CO2-emissie-inventaris'!$E$14)</f>
        <v>0</v>
      </c>
      <c r="F22" s="54">
        <f>SUMIFS(Data!$N:$N,Data!$H:$H,B22,Data!$E:$E,$C$9,Data!$F:$F,$C$10)</f>
        <v>0</v>
      </c>
      <c r="G22" s="119">
        <f t="shared" si="0"/>
        <v>0</v>
      </c>
      <c r="I22" s="51" t="s">
        <v>29</v>
      </c>
      <c r="J22" s="61">
        <f>SUMIFS(Data!$J:$J,Data!$H:$H,I22,Data!$E:$E,$J$10,Data!$C:$C,$J$9,Data!$F:$F,$J$11)</f>
        <v>0</v>
      </c>
      <c r="K22" s="53" t="s">
        <v>30</v>
      </c>
      <c r="L22" s="53">
        <f>SUMIFS('Input keuzevariabelen'!$I:$I,'Input keuzevariabelen'!$F:$F,'CO2-emissie-inventaris'!I22,'Input keuzevariabelen'!$K:$K,'CO2-emissie-inventaris'!$E$14)</f>
        <v>0</v>
      </c>
      <c r="M22" s="63">
        <f>SUMIFS(Data!$N:$N,Data!$H:$H,I22,Data!$E:$E,$J$10,Data!$C:$C,$J$9,Data!$F:$F,$J$11)</f>
        <v>0</v>
      </c>
      <c r="N22" s="65">
        <f t="shared" si="1"/>
        <v>0</v>
      </c>
      <c r="O22" s="3"/>
      <c r="P22" s="3"/>
      <c r="Q22" s="3"/>
      <c r="R22" s="3"/>
      <c r="S22" s="3"/>
    </row>
    <row r="23" spans="1:19" ht="15.75" customHeight="1" thickTop="1" thickBot="1" x14ac:dyDescent="0.35">
      <c r="B23" s="3"/>
      <c r="C23" s="3"/>
      <c r="D23" s="3"/>
      <c r="E23" s="49" t="s">
        <v>31</v>
      </c>
      <c r="F23" s="328">
        <f>SUM(F16:F22)</f>
        <v>1501.126184</v>
      </c>
      <c r="G23" s="121"/>
      <c r="I23" s="3"/>
      <c r="J23" s="3"/>
      <c r="K23" s="3"/>
      <c r="L23" s="49" t="s">
        <v>31</v>
      </c>
      <c r="M23" s="50">
        <f>SUM(M16:M22)</f>
        <v>1713.57130637</v>
      </c>
      <c r="N23" s="36"/>
      <c r="O23" s="3"/>
      <c r="P23" s="3"/>
      <c r="Q23" s="3"/>
      <c r="R23" s="3"/>
      <c r="S23" s="3"/>
    </row>
    <row r="24" spans="1:19" ht="15.75" customHeight="1" thickTop="1" thickBot="1" x14ac:dyDescent="0.35">
      <c r="B24" s="2"/>
      <c r="C24" s="2"/>
      <c r="D24" s="2"/>
      <c r="E24" s="13"/>
      <c r="F24" s="10"/>
      <c r="G24" s="121"/>
      <c r="I24" s="2"/>
      <c r="J24" s="2"/>
      <c r="K24" s="2"/>
      <c r="L24" s="13"/>
      <c r="M24" s="10"/>
      <c r="N24" s="36"/>
      <c r="O24" s="3"/>
      <c r="P24" s="3"/>
      <c r="Q24" s="3"/>
      <c r="R24" s="3"/>
      <c r="S24" s="3"/>
    </row>
    <row r="25" spans="1:19" ht="36" customHeight="1" thickTop="1" thickBot="1" x14ac:dyDescent="0.35">
      <c r="B25" s="58" t="s">
        <v>32</v>
      </c>
      <c r="C25" s="56" t="s">
        <v>17</v>
      </c>
      <c r="D25" s="56" t="s">
        <v>18</v>
      </c>
      <c r="E25" s="57" t="s">
        <v>19</v>
      </c>
      <c r="F25" s="59" t="s">
        <v>20</v>
      </c>
      <c r="G25" s="121"/>
      <c r="I25" s="58" t="s">
        <v>32</v>
      </c>
      <c r="J25" s="56" t="s">
        <v>17</v>
      </c>
      <c r="K25" s="56" t="s">
        <v>18</v>
      </c>
      <c r="L25" s="57" t="s">
        <v>19</v>
      </c>
      <c r="M25" s="59" t="s">
        <v>20</v>
      </c>
      <c r="N25" s="36"/>
      <c r="O25" s="3"/>
      <c r="P25" s="3"/>
      <c r="Q25" s="3"/>
      <c r="R25" s="3"/>
      <c r="S25" s="3"/>
    </row>
    <row r="26" spans="1:19" ht="15.75" customHeight="1" thickTop="1" thickBot="1" x14ac:dyDescent="0.35">
      <c r="B26" s="51" t="s">
        <v>33</v>
      </c>
      <c r="C26" s="52">
        <f>SUMIFS(Data!$J:$J,Data!$H:$H,B26,Data!$E:$E,$C$9,Data!$F:$F,$C$10)</f>
        <v>0</v>
      </c>
      <c r="D26" s="55" t="s">
        <v>34</v>
      </c>
      <c r="E26" s="53">
        <f>SUMIFS('Input keuzevariabelen'!$I:$I,'Input keuzevariabelen'!$F:$F,'CO2-emissie-inventaris'!B26,'Input keuzevariabelen'!$K:$K,'CO2-emissie-inventaris'!$E$14)</f>
        <v>456</v>
      </c>
      <c r="F26" s="54">
        <f>SUMIFS(Data!$N:$N,Data!$H:$H,B26,Data!$E:$E,$C$9,Data!$F:$F,$C$10)</f>
        <v>0</v>
      </c>
      <c r="G26" s="120">
        <f>F26/$F$43</f>
        <v>0</v>
      </c>
      <c r="I26" s="51" t="s">
        <v>33</v>
      </c>
      <c r="J26" s="61">
        <f>SUMIFS(Data!$J:$J,Data!$H:$H,I26,Data!$E:$E,$J$10,Data!$C:$C,$J$9,Data!$F:$F,$J$11)</f>
        <v>0</v>
      </c>
      <c r="K26" s="55" t="s">
        <v>34</v>
      </c>
      <c r="L26" s="53">
        <f>SUMIFS('Input keuzevariabelen'!$I:$I,'Input keuzevariabelen'!$F:$F,'CO2-emissie-inventaris'!I26,'Input keuzevariabelen'!$K:$K,'CO2-emissie-inventaris'!$E$14)</f>
        <v>456</v>
      </c>
      <c r="M26" s="54">
        <f>SUMIFS(Data!$N:$N,Data!$H:$H,I26,Data!$E:$E,$C$9,Data!$F:$F,$C$10)</f>
        <v>0</v>
      </c>
      <c r="N26" s="66">
        <f>M26/$M$43</f>
        <v>0</v>
      </c>
      <c r="O26" s="3"/>
      <c r="P26" s="3"/>
      <c r="Q26" s="3"/>
      <c r="R26" s="3"/>
      <c r="S26" s="3"/>
    </row>
    <row r="27" spans="1:19" ht="15.75" customHeight="1" thickTop="1" thickBot="1" x14ac:dyDescent="0.35">
      <c r="B27" s="51" t="s">
        <v>35</v>
      </c>
      <c r="C27" s="52">
        <f>SUMIFS(Data!$J:$J,Data!$H:$H,B27,Data!$E:$E,$C$9,Data!$F:$F,$C$10)</f>
        <v>0</v>
      </c>
      <c r="D27" s="55" t="s">
        <v>34</v>
      </c>
      <c r="E27" s="53">
        <f>SUMIFS('Input keuzevariabelen'!$I:$I,'Input keuzevariabelen'!$F:$F,'CO2-emissie-inventaris'!B27,'Input keuzevariabelen'!$K:$K,'CO2-emissie-inventaris'!$E$14)</f>
        <v>456</v>
      </c>
      <c r="F27" s="54">
        <f>SUMIFS(Data!$N:$N,Data!$H:$H,B27,Data!$E:$E,$C$9,Data!$F:$F,$C$10)</f>
        <v>0</v>
      </c>
      <c r="G27" s="120">
        <f t="shared" ref="G27:G28" si="2">F27/$F$43</f>
        <v>0</v>
      </c>
      <c r="I27" s="51" t="s">
        <v>35</v>
      </c>
      <c r="J27" s="61">
        <f>SUMIFS(Data!$J:$J,Data!$H:$H,I27,Data!$E:$E,$J$10,Data!$C:$C,$J$9,Data!$F:$F,$J$11)</f>
        <v>0</v>
      </c>
      <c r="K27" s="55" t="s">
        <v>34</v>
      </c>
      <c r="L27" s="53">
        <f>SUMIFS('Input keuzevariabelen'!$I:$I,'Input keuzevariabelen'!$F:$F,'CO2-emissie-inventaris'!I27,'Input keuzevariabelen'!$K:$K,'CO2-emissie-inventaris'!$E$14)</f>
        <v>456</v>
      </c>
      <c r="M27" s="54">
        <f>SUMIFS(Data!$N:$N,Data!$H:$H,I27,Data!$E:$E,$C$9,Data!$F:$F,$C$10)</f>
        <v>0</v>
      </c>
      <c r="N27" s="66"/>
      <c r="O27" s="3"/>
      <c r="P27" s="3"/>
      <c r="Q27" s="3"/>
      <c r="R27" s="3"/>
      <c r="S27" s="3"/>
    </row>
    <row r="28" spans="1:19" ht="15.75" customHeight="1" thickTop="1" thickBot="1" x14ac:dyDescent="0.35">
      <c r="B28" s="51" t="s">
        <v>36</v>
      </c>
      <c r="C28" s="52">
        <f>SUMIFS(Data!$J:$J,Data!$H:$H,B28,Data!$E:$E,$C$9,Data!$F:$F,$C$10)</f>
        <v>1632881</v>
      </c>
      <c r="D28" s="55" t="s">
        <v>34</v>
      </c>
      <c r="E28" s="53">
        <f>SUMIFS('Input keuzevariabelen'!$I:$I,'Input keuzevariabelen'!$F:$F,'CO2-emissie-inventaris'!B28,'Input keuzevariabelen'!$K:$K,'CO2-emissie-inventaris'!$E$14)</f>
        <v>456</v>
      </c>
      <c r="F28" s="54">
        <f>SUMIFS(Data!$N:$N,Data!$H:$H,B28,Data!$E:$E,$C$9,Data!$F:$F,$C$10)</f>
        <v>744.59373600000004</v>
      </c>
      <c r="G28" s="120">
        <f t="shared" si="2"/>
        <v>0.32655417908962936</v>
      </c>
      <c r="I28" s="51" t="s">
        <v>36</v>
      </c>
      <c r="J28" s="61">
        <f>SUMIFS(Data!$J:$J,Data!$H:$H,I28,Data!$E:$E,$J$10,Data!$C:$C,$J$9,Data!$F:$F,$J$11)</f>
        <v>0</v>
      </c>
      <c r="K28" s="55" t="s">
        <v>34</v>
      </c>
      <c r="L28" s="53">
        <f>SUMIFS('Input keuzevariabelen'!$I:$I,'Input keuzevariabelen'!$F:$F,'CO2-emissie-inventaris'!I28,'Input keuzevariabelen'!$K:$K,'CO2-emissie-inventaris'!$E$14)</f>
        <v>456</v>
      </c>
      <c r="M28" s="54">
        <f>SUMIFS(Data!$N:$N,Data!$H:$H,I28,Data!$E:$E,$C$9,Data!$F:$F,$C$10)</f>
        <v>744.59373600000004</v>
      </c>
      <c r="N28" s="66"/>
      <c r="O28" s="3"/>
      <c r="P28" s="3"/>
      <c r="Q28" s="3"/>
      <c r="R28" s="3"/>
      <c r="S28" s="3"/>
    </row>
    <row r="29" spans="1:19" ht="15.75" customHeight="1" thickTop="1" thickBot="1" x14ac:dyDescent="0.35">
      <c r="A29" s="2"/>
      <c r="B29" s="51" t="s">
        <v>37</v>
      </c>
      <c r="C29" s="52">
        <f>SUMIFS(Data!$J:$J,Data!$H:$H,B29,Data!$E:$E,$C$9,Data!$F:$F,$C$10)</f>
        <v>0</v>
      </c>
      <c r="D29" s="55" t="s">
        <v>34</v>
      </c>
      <c r="E29" s="53">
        <f>SUMIFS('Input keuzevariabelen'!$I:$I,'Input keuzevariabelen'!$F:$F,'CO2-emissie-inventaris'!B29,'Input keuzevariabelen'!$K:$K,'CO2-emissie-inventaris'!$E$14)</f>
        <v>456</v>
      </c>
      <c r="F29" s="54">
        <f>SUMIFS(Data!$N:$N,Data!$H:$H,B29,Data!$E:$E,$C$9,Data!$F:$F,$C$10)</f>
        <v>0</v>
      </c>
      <c r="G29" s="120">
        <f>F29/$F$43</f>
        <v>0</v>
      </c>
      <c r="I29" s="51" t="s">
        <v>37</v>
      </c>
      <c r="J29" s="61">
        <f>SUMIFS(Data!$J:$J,Data!$H:$H,I29,Data!$E:$E,$J$10,Data!$C:$C,$J$9,Data!$F:$F,$J$11)</f>
        <v>766797</v>
      </c>
      <c r="K29" s="55" t="s">
        <v>34</v>
      </c>
      <c r="L29" s="53">
        <f>SUMIFS('Input keuzevariabelen'!$I:$I,'Input keuzevariabelen'!$F:$F,'CO2-emissie-inventaris'!I29,'Input keuzevariabelen'!$K:$K,'CO2-emissie-inventaris'!$E$14)</f>
        <v>456</v>
      </c>
      <c r="M29" s="54">
        <f>SUMIFS(Data!$N:$N,Data!$H:$H,I29,Data!$E:$E,$C$9,Data!$F:$F,$C$10)</f>
        <v>0</v>
      </c>
      <c r="N29" s="66">
        <f t="shared" ref="N29:N31" si="3">M29/$M$43</f>
        <v>0</v>
      </c>
      <c r="O29" s="3"/>
      <c r="P29" s="3"/>
      <c r="Q29" s="3"/>
      <c r="R29" s="3"/>
      <c r="S29" s="3"/>
    </row>
    <row r="30" spans="1:19" ht="15.75" customHeight="1" thickTop="1" thickBot="1" x14ac:dyDescent="0.35">
      <c r="A30" s="2"/>
      <c r="B30" s="51" t="s">
        <v>38</v>
      </c>
      <c r="C30" s="52">
        <f>SUMIFS(Data!$J:$J,Data!$H:$H,B30,Data!$E:$E,$C$9,Data!$F:$F,$C$10)</f>
        <v>0</v>
      </c>
      <c r="D30" s="55" t="s">
        <v>34</v>
      </c>
      <c r="E30" s="53">
        <f>SUMIFS('Input keuzevariabelen'!$I:$I,'Input keuzevariabelen'!$F:$F,'CO2-emissie-inventaris'!B30,'Input keuzevariabelen'!$K:$K,'CO2-emissie-inventaris'!$E$14)</f>
        <v>0</v>
      </c>
      <c r="F30" s="54">
        <f>SUMIFS(Data!$N:$N,Data!$H:$H,B30,Data!$E:$E,$C$9,Data!$F:$F,$C$10)</f>
        <v>0</v>
      </c>
      <c r="G30" s="120">
        <f>F30/$F$43</f>
        <v>0</v>
      </c>
      <c r="I30" s="51" t="s">
        <v>38</v>
      </c>
      <c r="J30" s="61">
        <f>SUMIFS(Data!$J:$J,Data!$H:$H,I30,Data!$E:$E,$J$10,Data!$C:$C,$J$9,Data!$F:$F,$J$11)</f>
        <v>0</v>
      </c>
      <c r="K30" s="55" t="s">
        <v>34</v>
      </c>
      <c r="L30" s="53">
        <f>SUMIFS('Input keuzevariabelen'!$I:$I,'Input keuzevariabelen'!$F:$F,'CO2-emissie-inventaris'!I30,'Input keuzevariabelen'!$K:$K,'CO2-emissie-inventaris'!$E$14)</f>
        <v>0</v>
      </c>
      <c r="M30" s="54">
        <f>SUMIFS(Data!$N:$N,Data!$H:$H,I30,Data!$E:$E,$C$9,Data!$F:$F,$C$10)</f>
        <v>0</v>
      </c>
      <c r="N30" s="66">
        <f t="shared" si="3"/>
        <v>0</v>
      </c>
      <c r="O30" s="3"/>
      <c r="P30" s="3"/>
      <c r="Q30" s="3"/>
      <c r="R30" s="3"/>
      <c r="S30" s="3"/>
    </row>
    <row r="31" spans="1:19" ht="15.75" customHeight="1" thickTop="1" thickBot="1" x14ac:dyDescent="0.35">
      <c r="A31" s="2"/>
      <c r="B31" s="51" t="s">
        <v>39</v>
      </c>
      <c r="C31" s="52">
        <f>SUMIFS(Data!$J:$J,Data!$H:$H,B31,Data!$E:$E,$C$9,Data!$F:$F,$C$10)</f>
        <v>0</v>
      </c>
      <c r="D31" s="55" t="s">
        <v>34</v>
      </c>
      <c r="E31" s="53">
        <f>SUMIFS('Input keuzevariabelen'!$I:$I,'Input keuzevariabelen'!$F:$F,'CO2-emissie-inventaris'!B31,'Input keuzevariabelen'!$K:$K,'CO2-emissie-inventaris'!$E$14)</f>
        <v>456</v>
      </c>
      <c r="F31" s="54">
        <f>SUMIFS(Data!$N:$N,Data!$H:$H,B31,Data!$E:$E,$C$9,Data!$F:$F,$C$10)</f>
        <v>0</v>
      </c>
      <c r="G31" s="120">
        <f>F31/$F$43</f>
        <v>0</v>
      </c>
      <c r="I31" s="51" t="s">
        <v>39</v>
      </c>
      <c r="J31" s="61">
        <f>SUMIFS(Data!$J:$J,Data!$H:$H,I31,Data!$E:$E,$J$10,Data!$C:$C,$J$9,Data!$F:$F,$J$11)</f>
        <v>224486.27</v>
      </c>
      <c r="K31" s="55" t="s">
        <v>40</v>
      </c>
      <c r="L31" s="53">
        <f>SUMIFS('Input keuzevariabelen'!$I:$I,'Input keuzevariabelen'!$F:$F,'CO2-emissie-inventaris'!I31,'Input keuzevariabelen'!$K:$K,'CO2-emissie-inventaris'!$E$14)</f>
        <v>456</v>
      </c>
      <c r="M31" s="54">
        <f>SUMIFS(Data!$N:$N,Data!$H:$H,I31,Data!$E:$E,$C$9,Data!$F:$F,$C$10)</f>
        <v>0</v>
      </c>
      <c r="N31" s="66">
        <f t="shared" si="3"/>
        <v>0</v>
      </c>
      <c r="O31" s="3"/>
      <c r="P31" s="3"/>
      <c r="Q31" s="3"/>
      <c r="R31" s="3"/>
      <c r="S31" s="3"/>
    </row>
    <row r="32" spans="1:19" ht="15.75" customHeight="1" thickTop="1" thickBot="1" x14ac:dyDescent="0.35">
      <c r="A32" s="3"/>
      <c r="B32" s="18"/>
      <c r="C32" s="2"/>
      <c r="D32" s="2"/>
      <c r="E32" s="265" t="s">
        <v>41</v>
      </c>
      <c r="F32" s="266">
        <f>SUM(F26:F31)</f>
        <v>744.59373600000004</v>
      </c>
      <c r="G32" s="121"/>
      <c r="I32" s="18"/>
      <c r="J32" s="2"/>
      <c r="K32" s="2"/>
      <c r="L32" s="49" t="s">
        <v>41</v>
      </c>
      <c r="M32" s="67">
        <f>SUM(M26:M31)</f>
        <v>744.59373600000004</v>
      </c>
      <c r="N32" s="36"/>
      <c r="O32" s="3"/>
      <c r="P32" s="3"/>
      <c r="Q32" s="3"/>
      <c r="R32" s="3"/>
      <c r="S32" s="3"/>
    </row>
    <row r="33" spans="1:19" s="3" customFormat="1" ht="15.75" customHeight="1" thickTop="1" thickBot="1" x14ac:dyDescent="0.35">
      <c r="A33" s="32"/>
      <c r="B33" s="18"/>
      <c r="C33" s="2"/>
      <c r="D33" s="2"/>
      <c r="E33" s="19"/>
      <c r="F33" s="20"/>
      <c r="G33" s="121"/>
      <c r="I33" s="18"/>
      <c r="J33" s="2"/>
      <c r="K33" s="2"/>
      <c r="L33" s="19"/>
      <c r="M33" s="20"/>
      <c r="N33" s="36"/>
    </row>
    <row r="34" spans="1:19" ht="36" customHeight="1" thickTop="1" thickBot="1" x14ac:dyDescent="0.35">
      <c r="B34" s="58" t="s">
        <v>42</v>
      </c>
      <c r="C34" s="56" t="s">
        <v>17</v>
      </c>
      <c r="D34" s="56" t="s">
        <v>18</v>
      </c>
      <c r="E34" s="57" t="s">
        <v>19</v>
      </c>
      <c r="F34" s="59" t="s">
        <v>20</v>
      </c>
      <c r="G34" s="121"/>
      <c r="I34" s="58" t="s">
        <v>42</v>
      </c>
      <c r="J34" s="56" t="s">
        <v>17</v>
      </c>
      <c r="K34" s="56" t="s">
        <v>18</v>
      </c>
      <c r="L34" s="57" t="s">
        <v>19</v>
      </c>
      <c r="M34" s="59" t="s">
        <v>20</v>
      </c>
      <c r="N34" s="36"/>
      <c r="O34" s="3"/>
      <c r="P34" s="3"/>
      <c r="Q34" s="3"/>
      <c r="R34" s="3"/>
      <c r="S34" s="3"/>
    </row>
    <row r="35" spans="1:19" ht="15.75" customHeight="1" thickTop="1" thickBot="1" x14ac:dyDescent="0.35">
      <c r="B35" s="70" t="s">
        <v>43</v>
      </c>
      <c r="C35" s="52">
        <f>SUMIFS(Data!$J:$J,Data!$H:$H,B35,Data!$E:$E,$C$9,Data!$F:$F,$C$10)</f>
        <v>24263.120000000003</v>
      </c>
      <c r="D35" s="62" t="s">
        <v>44</v>
      </c>
      <c r="E35" s="53">
        <f>SUMIFS('Input keuzevariabelen'!$I:$I,'Input keuzevariabelen'!$F:$F,'CO2-emissie-inventaris'!B35,'Input keuzevariabelen'!$K:$K,'CO2-emissie-inventaris'!$E$14)</f>
        <v>193</v>
      </c>
      <c r="F35" s="54">
        <f>SUMIFS(Data!$N:$N,Data!$H:$H,B35,Data!$E:$E,$C$9,Data!$F:$F,$C$10)</f>
        <v>4.6827821600000004</v>
      </c>
      <c r="G35" s="119">
        <f>F35/$F$43</f>
        <v>2.0537133341051385E-3</v>
      </c>
      <c r="I35" s="70" t="s">
        <v>43</v>
      </c>
      <c r="J35" s="61">
        <f>SUMIFS(Data!$J:$J,Data!$H:$H,I35,Data!$E:$E,$J$10,Data!$C:$C,$J$9,Data!$F:$F,$J$11)</f>
        <v>58982</v>
      </c>
      <c r="K35" s="62" t="s">
        <v>44</v>
      </c>
      <c r="L35" s="53">
        <f>SUMIFS('Input keuzevariabelen'!$I:$I,'Input keuzevariabelen'!$F:$F,'CO2-emissie-inventaris'!I35,'Input keuzevariabelen'!$K:$K,'CO2-emissie-inventaris'!$E$14)</f>
        <v>193</v>
      </c>
      <c r="M35" s="63">
        <f>SUMIFS(Data!$N:$N,Data!$H:$H,I35,Data!$E:$E,$J$10,Data!$C:$C,$J$9,Data!$F:$F,$J$11)</f>
        <v>11.383526</v>
      </c>
      <c r="N35" s="65">
        <f>M35/$M$43</f>
        <v>4.528563738717452E-3</v>
      </c>
      <c r="O35" s="3"/>
      <c r="P35" s="3"/>
      <c r="Q35" s="3"/>
      <c r="R35" s="3"/>
      <c r="S35" s="3"/>
    </row>
    <row r="36" spans="1:19" ht="15.75" customHeight="1" thickTop="1" thickBot="1" x14ac:dyDescent="0.35">
      <c r="A36" s="2"/>
      <c r="B36" s="70" t="s">
        <v>45</v>
      </c>
      <c r="C36" s="52">
        <f>SUMIFS(Data!$J:$J,Data!$H:$H,B36,Data!$E:$E,$C$9,Data!$F:$F,$C$10)</f>
        <v>0</v>
      </c>
      <c r="D36" s="62" t="s">
        <v>44</v>
      </c>
      <c r="E36" s="53">
        <f>SUMIFS('Input keuzevariabelen'!$I:$I,'Input keuzevariabelen'!$F:$F,'CO2-emissie-inventaris'!B36,'Input keuzevariabelen'!$K:$K,'CO2-emissie-inventaris'!$E$14)</f>
        <v>20</v>
      </c>
      <c r="F36" s="54">
        <f>SUMIFS(Data!$N:$N,Data!$H:$H,B36,Data!$E:$E,$C$9,Data!$F:$F,$C$10)</f>
        <v>0</v>
      </c>
      <c r="G36" s="119">
        <f>F36/$F$43</f>
        <v>0</v>
      </c>
      <c r="I36" s="70" t="s">
        <v>45</v>
      </c>
      <c r="J36" s="61">
        <f>SUMIFS(Data!$J:$J,Data!$H:$H,I36,Data!$E:$E,$J$10,Data!$C:$C,$J$9,Data!$F:$F,$J$11)</f>
        <v>0</v>
      </c>
      <c r="K36" s="62" t="s">
        <v>44</v>
      </c>
      <c r="L36" s="53">
        <f>SUMIFS('Input keuzevariabelen'!$I:$I,'Input keuzevariabelen'!$F:$F,'CO2-emissie-inventaris'!I36,'Input keuzevariabelen'!$K:$K,'CO2-emissie-inventaris'!$E$14)</f>
        <v>20</v>
      </c>
      <c r="M36" s="63">
        <f>SUMIFS(Data!$N:$N,Data!$H:$H,I36,Data!$E:$E,$J$10,Data!$C:$C,$J$9,Data!$F:$F,$J$11)</f>
        <v>0</v>
      </c>
      <c r="N36" s="65">
        <f t="shared" ref="N36:N39" si="4">M36/$M$43</f>
        <v>0</v>
      </c>
      <c r="O36" s="3"/>
      <c r="P36" s="3"/>
      <c r="Q36" s="3"/>
      <c r="R36" s="3"/>
      <c r="S36" s="3"/>
    </row>
    <row r="37" spans="1:19" ht="15.75" customHeight="1" thickTop="1" thickBot="1" x14ac:dyDescent="0.35">
      <c r="A37" s="2"/>
      <c r="B37" s="70" t="s">
        <v>46</v>
      </c>
      <c r="C37" s="52">
        <f>SUMIFS(Data!$J:$J,Data!$H:$H,B37,Data!$E:$E,$C$9,Data!$F:$F,$C$10)</f>
        <v>2500</v>
      </c>
      <c r="D37" s="62" t="s">
        <v>44</v>
      </c>
      <c r="E37" s="53">
        <f>SUMIFS('Input keuzevariabelen'!$I:$I,'Input keuzevariabelen'!$F:$F,'CO2-emissie-inventaris'!B37,'Input keuzevariabelen'!$K:$K,'CO2-emissie-inventaris'!$E$14)</f>
        <v>234</v>
      </c>
      <c r="F37" s="54">
        <f>SUMIFS(Data!$N:$N,Data!$H:$H,B37,Data!$E:$E,$C$9,Data!$F:$F,$C$10)</f>
        <v>0.58499999999999996</v>
      </c>
      <c r="G37" s="119">
        <f>F37/$F$43</f>
        <v>2.5656164634647578E-4</v>
      </c>
      <c r="I37" s="70" t="s">
        <v>46</v>
      </c>
      <c r="J37" s="61">
        <f>SUMIFS(Data!$J:$J,Data!$H:$H,I37,Data!$E:$E,$J$10,Data!$C:$C,$J$9,Data!$F:$F,$J$11)</f>
        <v>10023.49</v>
      </c>
      <c r="K37" s="62" t="s">
        <v>44</v>
      </c>
      <c r="L37" s="53">
        <f>SUMIFS('Input keuzevariabelen'!$I:$I,'Input keuzevariabelen'!$F:$F,'CO2-emissie-inventaris'!I37,'Input keuzevariabelen'!$K:$K,'CO2-emissie-inventaris'!$E$14)</f>
        <v>234</v>
      </c>
      <c r="M37" s="63">
        <f>SUMIFS(Data!$N:$N,Data!$H:$H,I37,Data!$E:$E,$J$10,Data!$C:$C,$J$9,Data!$F:$F,$J$11)</f>
        <v>2.3454966600000002</v>
      </c>
      <c r="N37" s="65">
        <f t="shared" si="4"/>
        <v>9.3307918159618532E-4</v>
      </c>
      <c r="O37" s="3"/>
      <c r="P37" s="3"/>
      <c r="Q37" s="3"/>
      <c r="R37" s="3"/>
      <c r="S37" s="3"/>
    </row>
    <row r="38" spans="1:19" ht="15.75" customHeight="1" thickTop="1" thickBot="1" x14ac:dyDescent="0.35">
      <c r="A38" s="2"/>
      <c r="B38" s="70" t="s">
        <v>47</v>
      </c>
      <c r="C38" s="52">
        <f>SUMIFS(Data!$J:$J,Data!$H:$H,B38,Data!$E:$E,$C$9,Data!$F:$F,$C$10)</f>
        <v>68442.63</v>
      </c>
      <c r="D38" s="62" t="s">
        <v>44</v>
      </c>
      <c r="E38" s="53">
        <f>SUMIFS('Input keuzevariabelen'!$I:$I,'Input keuzevariabelen'!$F:$F,'CO2-emissie-inventaris'!B38,'Input keuzevariabelen'!$K:$K,'CO2-emissie-inventaris'!$E$14)</f>
        <v>172</v>
      </c>
      <c r="F38" s="54">
        <f>SUMIFS(Data!$N:$N,Data!$H:$H,B38,Data!$E:$E,$C$9,Data!$F:$F,$C$10)</f>
        <v>11.772132360000001</v>
      </c>
      <c r="G38" s="119">
        <f>F38/$F$43</f>
        <v>5.1628677936585016E-3</v>
      </c>
      <c r="I38" s="70" t="s">
        <v>47</v>
      </c>
      <c r="J38" s="61">
        <f>SUMIFS(Data!$J:$J,Data!$H:$H,I38,Data!$E:$E,$J$10,Data!$C:$C,$J$9,Data!$F:$F,$J$11)</f>
        <v>183329.97</v>
      </c>
      <c r="K38" s="62" t="s">
        <v>44</v>
      </c>
      <c r="L38" s="53">
        <f>SUMIFS('Input keuzevariabelen'!$I:$I,'Input keuzevariabelen'!$F:$F,'CO2-emissie-inventaris'!I38,'Input keuzevariabelen'!$K:$K,'CO2-emissie-inventaris'!$E$14)</f>
        <v>172</v>
      </c>
      <c r="M38" s="63">
        <f>SUMIFS(Data!$N:$N,Data!$H:$H,I38,Data!$E:$E,$J$10,Data!$C:$C,$J$9,Data!$F:$F,$J$11)</f>
        <v>31.532754839999999</v>
      </c>
      <c r="N38" s="65">
        <f t="shared" si="4"/>
        <v>1.254427583775811E-2</v>
      </c>
      <c r="O38" s="3"/>
      <c r="P38" s="3"/>
      <c r="Q38" s="3"/>
      <c r="R38" s="3"/>
      <c r="S38" s="3"/>
    </row>
    <row r="39" spans="1:19" ht="15.75" customHeight="1" thickTop="1" thickBot="1" x14ac:dyDescent="0.35">
      <c r="A39" s="2"/>
      <c r="B39" s="70" t="s">
        <v>48</v>
      </c>
      <c r="C39" s="52">
        <f>SUMIFS(Data!$J:$J,Data!$H:$H,B39,Data!$E:$E,$C$9,Data!$F:$F,$C$10)</f>
        <v>110789.27</v>
      </c>
      <c r="D39" s="62" t="s">
        <v>44</v>
      </c>
      <c r="E39" s="53">
        <f>SUMIFS('Input keuzevariabelen'!$I:$I,'Input keuzevariabelen'!$F:$F,'CO2-emissie-inventaris'!B39,'Input keuzevariabelen'!$K:$K,'CO2-emissie-inventaris'!$E$14)</f>
        <v>157</v>
      </c>
      <c r="F39" s="54">
        <f>SUMIFS(Data!$N:$N,Data!$H:$H,B39,Data!$E:$E,$C$9,Data!$F:$F,$C$10)</f>
        <v>17.39391539</v>
      </c>
      <c r="G39" s="119">
        <f>F39/$F$43</f>
        <v>7.6283958442217139E-3</v>
      </c>
      <c r="I39" s="70" t="s">
        <v>48</v>
      </c>
      <c r="J39" s="61">
        <f>SUMIFS(Data!$J:$J,Data!$H:$H,I39,Data!$E:$E,$J$10,Data!$C:$C,$J$9,Data!$F:$F,$J$11)</f>
        <v>65540.22</v>
      </c>
      <c r="K39" s="62" t="s">
        <v>44</v>
      </c>
      <c r="L39" s="53">
        <f>SUMIFS('Input keuzevariabelen'!$I:$I,'Input keuzevariabelen'!$F:$F,'CO2-emissie-inventaris'!I39,'Input keuzevariabelen'!$K:$K,'CO2-emissie-inventaris'!$E$14)</f>
        <v>157</v>
      </c>
      <c r="M39" s="63">
        <f>SUMIFS(Data!$N:$N,Data!$H:$H,I39,Data!$E:$E,$J$10,Data!$C:$C,$J$9,Data!$F:$F,$J$11)</f>
        <v>10.289814540000002</v>
      </c>
      <c r="N39" s="65">
        <f t="shared" si="4"/>
        <v>4.0934663832604768E-3</v>
      </c>
      <c r="O39" s="3"/>
      <c r="P39" s="3"/>
      <c r="Q39" s="3"/>
      <c r="R39" s="3"/>
      <c r="S39" s="3"/>
    </row>
    <row r="40" spans="1:19" ht="15.75" customHeight="1" x14ac:dyDescent="0.3">
      <c r="A40" s="2"/>
      <c r="B40" s="18"/>
      <c r="C40" s="2"/>
      <c r="D40" s="2"/>
      <c r="E40" s="265" t="s">
        <v>49</v>
      </c>
      <c r="F40" s="266">
        <f>SUM(F35:F39)</f>
        <v>34.43382991</v>
      </c>
      <c r="G40" s="36"/>
      <c r="I40" s="18"/>
      <c r="J40" s="2"/>
      <c r="K40" s="2"/>
      <c r="L40" s="265" t="s">
        <v>49</v>
      </c>
      <c r="M40" s="266">
        <f>SUM(M35:M39)</f>
        <v>55.551592040000003</v>
      </c>
      <c r="N40" s="3"/>
      <c r="O40" s="3"/>
      <c r="P40" s="3"/>
      <c r="Q40" s="3"/>
      <c r="R40" s="3"/>
      <c r="S40" s="3"/>
    </row>
    <row r="41" spans="1:19" s="3" customFormat="1" ht="15.75" customHeight="1" x14ac:dyDescent="0.3">
      <c r="A41" s="2"/>
      <c r="B41" s="18"/>
      <c r="C41" s="2"/>
      <c r="D41" s="2"/>
      <c r="E41" s="19"/>
      <c r="F41" s="20"/>
      <c r="G41" s="36"/>
      <c r="I41" s="18"/>
      <c r="J41" s="2"/>
      <c r="K41" s="2"/>
      <c r="L41" s="19"/>
      <c r="M41" s="20"/>
    </row>
    <row r="42" spans="1:19" ht="15.75" customHeight="1" thickBot="1" x14ac:dyDescent="0.35">
      <c r="A42" s="2"/>
      <c r="B42" s="18"/>
      <c r="C42" s="2"/>
      <c r="D42" s="2"/>
      <c r="E42" s="13"/>
      <c r="F42" s="267"/>
      <c r="G42" s="36"/>
      <c r="I42" s="18"/>
      <c r="J42" s="2"/>
      <c r="K42" s="2"/>
      <c r="L42" s="13"/>
      <c r="M42" s="267"/>
      <c r="N42" s="3"/>
      <c r="O42" s="3"/>
      <c r="P42" s="3"/>
      <c r="Q42" s="3"/>
      <c r="R42" s="3"/>
      <c r="S42" s="3"/>
    </row>
    <row r="43" spans="1:19" ht="15.75" customHeight="1" thickTop="1" thickBot="1" x14ac:dyDescent="0.35">
      <c r="A43" s="2"/>
      <c r="B43" s="330" t="s">
        <v>50</v>
      </c>
      <c r="C43" s="331"/>
      <c r="D43" s="331"/>
      <c r="E43" s="68"/>
      <c r="F43" s="69">
        <f>F23+F32+F40</f>
        <v>2280.15374991</v>
      </c>
      <c r="G43" s="36"/>
      <c r="I43" s="330" t="s">
        <v>50</v>
      </c>
      <c r="J43" s="331"/>
      <c r="K43" s="331"/>
      <c r="L43" s="68"/>
      <c r="M43" s="69">
        <f>M23+M32+M40</f>
        <v>2513.7166344100001</v>
      </c>
      <c r="N43" s="3"/>
      <c r="O43" s="3"/>
      <c r="P43" s="3"/>
      <c r="Q43" s="3"/>
      <c r="R43" s="3"/>
      <c r="S43" s="3"/>
    </row>
    <row r="44" spans="1:19" s="3" customFormat="1" ht="15.75" customHeight="1" thickTop="1" x14ac:dyDescent="0.3">
      <c r="A44" s="2"/>
      <c r="B44" s="271"/>
      <c r="C44" s="271"/>
      <c r="D44" s="271"/>
      <c r="E44" s="272"/>
      <c r="F44" s="273"/>
      <c r="G44" s="36"/>
      <c r="I44" s="271"/>
      <c r="J44" s="271"/>
      <c r="K44" s="271"/>
      <c r="L44" s="272"/>
      <c r="M44" s="273"/>
    </row>
    <row r="45" spans="1:19" ht="15.75" customHeight="1" x14ac:dyDescent="0.3">
      <c r="A45" s="2"/>
      <c r="B45" s="3"/>
      <c r="C45" s="3"/>
      <c r="D45" s="3"/>
      <c r="E45" s="309"/>
      <c r="F45" s="270"/>
      <c r="G45" s="310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5.75" customHeight="1" thickBot="1" x14ac:dyDescent="0.35">
      <c r="A46" s="2"/>
      <c r="B46" s="3"/>
      <c r="C46" s="3"/>
      <c r="D46" s="3"/>
      <c r="E46" s="311"/>
      <c r="F46" s="270"/>
      <c r="G46" s="310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5.75" customHeight="1" thickBot="1" x14ac:dyDescent="0.35">
      <c r="A47" s="2"/>
      <c r="B47" s="3"/>
      <c r="C47" s="3"/>
      <c r="D47" s="3"/>
      <c r="E47" s="312"/>
      <c r="F47" s="313"/>
      <c r="G47" s="310"/>
      <c r="I47" s="319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5.75" customHeight="1" thickBot="1" x14ac:dyDescent="0.35">
      <c r="A48" s="2"/>
      <c r="B48" s="3"/>
      <c r="C48" s="3"/>
      <c r="D48" s="3"/>
      <c r="E48" s="312"/>
      <c r="F48" s="313"/>
      <c r="G48" s="310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52" ht="15.75" customHeight="1" x14ac:dyDescent="0.3">
      <c r="A49" s="2"/>
      <c r="B49" s="3"/>
      <c r="C49" s="3"/>
      <c r="D49" s="3"/>
      <c r="F49" s="314"/>
      <c r="G49" s="310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52" ht="15.75" customHeight="1" x14ac:dyDescent="0.3">
      <c r="A50" s="2"/>
      <c r="B50" s="292" t="s">
        <v>51</v>
      </c>
      <c r="C50" s="292"/>
      <c r="D50" s="3"/>
      <c r="E50" s="3"/>
      <c r="F50" s="2"/>
      <c r="G50" s="37"/>
      <c r="I50" s="158" t="s">
        <v>52</v>
      </c>
      <c r="J50" s="158"/>
      <c r="K50" s="3"/>
      <c r="L50" s="3"/>
      <c r="M50" s="3"/>
      <c r="N50" s="3"/>
      <c r="O50" s="3"/>
      <c r="P50" s="3"/>
      <c r="AC50" s="3"/>
      <c r="AD50" s="3"/>
      <c r="AE50" s="3"/>
      <c r="AX50" s="32"/>
      <c r="AY50" s="32"/>
      <c r="AZ50" s="32"/>
    </row>
    <row r="51" spans="1:52" ht="15.75" customHeight="1" x14ac:dyDescent="0.3">
      <c r="A51" s="2"/>
      <c r="B51" s="7" t="s">
        <v>53</v>
      </c>
      <c r="C51" s="8" t="s">
        <v>54</v>
      </c>
      <c r="D51" s="3"/>
      <c r="E51" s="3"/>
      <c r="F51" s="2"/>
      <c r="G51" s="37"/>
      <c r="I51" s="7" t="s">
        <v>53</v>
      </c>
      <c r="J51" s="8" t="s">
        <v>54</v>
      </c>
      <c r="K51" s="3"/>
      <c r="L51" s="3"/>
      <c r="M51" s="3"/>
      <c r="N51" s="3"/>
      <c r="O51" s="3"/>
      <c r="P51" s="3"/>
      <c r="AC51" s="3"/>
      <c r="AD51" s="3"/>
      <c r="AE51" s="3"/>
      <c r="AX51" s="32"/>
      <c r="AY51" s="32"/>
      <c r="AZ51" s="32"/>
    </row>
    <row r="52" spans="1:52" ht="15.75" customHeight="1" x14ac:dyDescent="0.3">
      <c r="A52" s="2"/>
      <c r="B52" s="159" t="s">
        <v>21</v>
      </c>
      <c r="C52" s="34">
        <f>F16</f>
        <v>881.73092700000007</v>
      </c>
      <c r="D52" s="3"/>
      <c r="E52" s="3"/>
      <c r="F52" s="12"/>
      <c r="G52" s="37"/>
      <c r="I52" s="159" t="s">
        <v>21</v>
      </c>
      <c r="J52" s="34">
        <f>M16</f>
        <v>211.29292799999999</v>
      </c>
      <c r="K52" s="3"/>
      <c r="L52" s="3"/>
      <c r="M52" s="3"/>
      <c r="N52" s="3"/>
      <c r="O52" s="3"/>
      <c r="P52" s="3"/>
      <c r="AC52" s="3"/>
      <c r="AD52" s="3"/>
      <c r="AE52" s="3"/>
      <c r="AX52" s="32"/>
      <c r="AY52" s="32"/>
      <c r="AZ52" s="32"/>
    </row>
    <row r="53" spans="1:52" ht="15.75" customHeight="1" x14ac:dyDescent="0.3">
      <c r="A53" s="2"/>
      <c r="B53" s="159" t="s">
        <v>55</v>
      </c>
      <c r="C53" s="34">
        <f>SUM(F17)</f>
        <v>0</v>
      </c>
      <c r="D53" s="3"/>
      <c r="E53" s="3"/>
      <c r="F53" s="12"/>
      <c r="G53" s="37"/>
      <c r="I53" s="159" t="s">
        <v>55</v>
      </c>
      <c r="J53" s="34">
        <f>M17</f>
        <v>0</v>
      </c>
      <c r="K53" s="3"/>
      <c r="L53" s="3"/>
      <c r="M53" s="3"/>
      <c r="N53" s="3"/>
      <c r="O53" s="3"/>
      <c r="P53" s="3"/>
      <c r="AC53" s="3"/>
      <c r="AD53" s="3"/>
      <c r="AE53" s="3"/>
      <c r="AX53" s="32"/>
      <c r="AY53" s="32"/>
      <c r="AZ53" s="32"/>
    </row>
    <row r="54" spans="1:52" ht="15.75" customHeight="1" x14ac:dyDescent="0.3">
      <c r="A54" s="2"/>
      <c r="B54" s="159" t="s">
        <v>56</v>
      </c>
      <c r="C54" s="34">
        <f>SUM(F18:F22)</f>
        <v>619.39525700000002</v>
      </c>
      <c r="D54" s="3"/>
      <c r="E54" s="3"/>
      <c r="F54" s="12"/>
      <c r="G54" s="37"/>
      <c r="I54" s="159" t="s">
        <v>56</v>
      </c>
      <c r="J54" s="34">
        <f>SUM(M18:M22)</f>
        <v>1502.2783783699999</v>
      </c>
      <c r="K54" s="3"/>
      <c r="L54" s="3"/>
      <c r="M54" s="3"/>
      <c r="N54" s="3"/>
      <c r="O54" s="3"/>
      <c r="P54" s="3"/>
      <c r="AC54" s="3"/>
      <c r="AD54" s="3"/>
      <c r="AE54" s="3"/>
      <c r="AX54" s="32"/>
      <c r="AY54" s="32"/>
      <c r="AZ54" s="32"/>
    </row>
    <row r="55" spans="1:52" ht="15.75" customHeight="1" x14ac:dyDescent="0.3">
      <c r="A55" s="2"/>
      <c r="B55" s="159" t="s">
        <v>57</v>
      </c>
      <c r="C55" s="34">
        <f>SUM(F26:F30)</f>
        <v>744.59373600000004</v>
      </c>
      <c r="D55" s="3"/>
      <c r="E55" s="3"/>
      <c r="F55" s="12"/>
      <c r="G55" s="37"/>
      <c r="I55" s="159" t="s">
        <v>57</v>
      </c>
      <c r="J55" s="34">
        <f>SUM(M25:M26)</f>
        <v>0</v>
      </c>
      <c r="K55" s="3"/>
      <c r="L55" s="3"/>
      <c r="M55" s="3"/>
      <c r="N55" s="3"/>
      <c r="O55" s="3"/>
      <c r="P55" s="3"/>
      <c r="AC55" s="3"/>
      <c r="AD55" s="3"/>
      <c r="AE55" s="3"/>
      <c r="AX55" s="32"/>
      <c r="AY55" s="32"/>
      <c r="AZ55" s="32"/>
    </row>
    <row r="56" spans="1:52" ht="15.75" customHeight="1" x14ac:dyDescent="0.3">
      <c r="A56" s="2"/>
      <c r="B56" s="159" t="s">
        <v>58</v>
      </c>
      <c r="C56" s="34">
        <f>F31</f>
        <v>0</v>
      </c>
      <c r="D56" s="3"/>
      <c r="E56" s="3"/>
      <c r="F56" s="12"/>
      <c r="G56" s="37"/>
      <c r="I56" s="159" t="s">
        <v>58</v>
      </c>
      <c r="J56" s="34">
        <f>M29</f>
        <v>0</v>
      </c>
      <c r="K56" s="3"/>
      <c r="L56" s="3"/>
      <c r="M56" s="3"/>
      <c r="N56" s="3"/>
      <c r="O56" s="3"/>
      <c r="P56" s="3"/>
      <c r="AC56" s="3"/>
      <c r="AD56" s="3"/>
      <c r="AE56" s="3"/>
      <c r="AX56" s="32"/>
      <c r="AY56" s="32"/>
      <c r="AZ56" s="32"/>
    </row>
    <row r="57" spans="1:52" ht="15.75" customHeight="1" x14ac:dyDescent="0.3">
      <c r="A57" s="2"/>
      <c r="B57" s="159"/>
      <c r="C57" s="34">
        <f>F30</f>
        <v>0</v>
      </c>
      <c r="D57" s="3"/>
      <c r="E57" s="3"/>
      <c r="F57" s="12"/>
      <c r="G57" s="37"/>
      <c r="I57" s="159" t="s">
        <v>59</v>
      </c>
      <c r="J57" s="34">
        <f>M30</f>
        <v>0</v>
      </c>
      <c r="K57" s="3"/>
      <c r="L57" s="3"/>
      <c r="M57" s="3"/>
      <c r="N57" s="3"/>
      <c r="O57" s="3"/>
      <c r="P57" s="3"/>
      <c r="AC57" s="3"/>
      <c r="AD57" s="3"/>
      <c r="AE57" s="3"/>
      <c r="AX57" s="32"/>
      <c r="AY57" s="32"/>
      <c r="AZ57" s="32"/>
    </row>
    <row r="58" spans="1:52" ht="15.75" customHeight="1" x14ac:dyDescent="0.3">
      <c r="A58" s="2"/>
      <c r="B58" s="159" t="s">
        <v>60</v>
      </c>
      <c r="C58" s="35">
        <f>SUM(F35:F36)</f>
        <v>4.6827821600000004</v>
      </c>
      <c r="D58" s="3"/>
      <c r="E58" s="3"/>
      <c r="F58" s="12"/>
      <c r="G58" s="37"/>
      <c r="I58" s="159" t="s">
        <v>60</v>
      </c>
      <c r="J58" s="35">
        <f>SUM(M34:M35)</f>
        <v>11.383526</v>
      </c>
      <c r="K58" s="3"/>
      <c r="L58" s="3"/>
      <c r="M58" s="3"/>
      <c r="N58" s="3"/>
      <c r="O58" s="3"/>
      <c r="P58" s="3"/>
      <c r="AC58" s="3"/>
      <c r="AD58" s="3"/>
      <c r="AE58" s="3"/>
      <c r="AX58" s="32"/>
      <c r="AY58" s="32"/>
      <c r="AZ58" s="32"/>
    </row>
    <row r="59" spans="1:52" ht="15.75" customHeight="1" x14ac:dyDescent="0.3">
      <c r="A59" s="2"/>
      <c r="B59" s="33" t="s">
        <v>61</v>
      </c>
      <c r="C59" s="35">
        <f>SUM(F37:F39)</f>
        <v>29.751047750000001</v>
      </c>
      <c r="D59" s="3"/>
      <c r="E59" s="3"/>
      <c r="F59" s="2"/>
      <c r="G59" s="37"/>
      <c r="I59" s="33" t="s">
        <v>61</v>
      </c>
      <c r="J59" s="35">
        <f>SUM(M36:M38)</f>
        <v>33.878251499999998</v>
      </c>
      <c r="K59" s="3"/>
      <c r="L59" s="3"/>
      <c r="M59" s="3"/>
      <c r="N59" s="3"/>
      <c r="O59" s="3"/>
      <c r="P59" s="3"/>
      <c r="Q59" s="3"/>
      <c r="R59" s="3"/>
      <c r="S59" s="3"/>
    </row>
    <row r="60" spans="1:52" ht="15.75" customHeight="1" x14ac:dyDescent="0.3">
      <c r="A60" s="2"/>
      <c r="B60" s="3"/>
      <c r="C60" s="3"/>
      <c r="D60" s="3"/>
      <c r="E60" s="3"/>
      <c r="F60" s="2"/>
      <c r="G60" s="3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52" ht="15.75" customHeight="1" x14ac:dyDescent="0.3">
      <c r="A61" s="2"/>
      <c r="B61" s="3"/>
      <c r="C61" s="3"/>
      <c r="D61" s="3"/>
      <c r="E61" s="3"/>
      <c r="F61" s="2"/>
      <c r="G61" s="3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52" ht="15.75" customHeight="1" x14ac:dyDescent="0.3">
      <c r="A62" s="2"/>
      <c r="B62" s="3"/>
      <c r="C62" s="3"/>
      <c r="D62" s="3"/>
      <c r="E62" s="3"/>
      <c r="F62" s="2"/>
      <c r="G62" s="3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52" ht="15.75" customHeight="1" x14ac:dyDescent="0.3">
      <c r="A63" s="2"/>
      <c r="B63" s="3"/>
      <c r="C63" s="3"/>
      <c r="D63" s="3"/>
      <c r="E63" s="3"/>
      <c r="F63" s="2"/>
      <c r="G63" s="3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52" ht="15.75" customHeight="1" x14ac:dyDescent="0.3">
      <c r="A64" s="2"/>
      <c r="B64" s="3"/>
      <c r="C64" s="3"/>
      <c r="D64" s="3"/>
      <c r="E64" s="3"/>
      <c r="F64" s="2"/>
      <c r="G64" s="3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5.75" customHeight="1" x14ac:dyDescent="0.3">
      <c r="A65" s="2"/>
      <c r="B65" s="3"/>
      <c r="C65" s="3"/>
      <c r="D65" s="3"/>
      <c r="E65" s="3"/>
      <c r="F65" s="2"/>
      <c r="G65" s="3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5.75" customHeight="1" x14ac:dyDescent="0.3">
      <c r="A66" s="2"/>
      <c r="B66" s="3"/>
      <c r="C66" s="3"/>
      <c r="D66" s="3"/>
      <c r="E66" s="3"/>
      <c r="F66" s="2"/>
      <c r="G66" s="3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5.75" customHeight="1" x14ac:dyDescent="0.3">
      <c r="A67" s="2"/>
      <c r="B67" s="3"/>
      <c r="C67" s="3"/>
      <c r="D67" s="3"/>
      <c r="E67" s="3"/>
      <c r="F67" s="2"/>
      <c r="G67" s="3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5.75" customHeight="1" x14ac:dyDescent="0.3">
      <c r="A68" s="2"/>
      <c r="B68" s="3"/>
      <c r="C68" s="3"/>
      <c r="D68" s="3"/>
      <c r="E68" s="3"/>
      <c r="F68" s="2"/>
      <c r="G68" s="3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5.75" customHeight="1" x14ac:dyDescent="0.3">
      <c r="A69" s="2"/>
      <c r="B69" s="3"/>
      <c r="C69" s="3"/>
      <c r="D69" s="3"/>
      <c r="E69" s="3"/>
      <c r="F69" s="2"/>
      <c r="G69" s="3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5.75" customHeight="1" x14ac:dyDescent="0.3">
      <c r="A70" s="2"/>
      <c r="B70" s="3"/>
      <c r="C70" s="3"/>
      <c r="D70" s="3"/>
      <c r="E70" s="3"/>
      <c r="F70" s="2"/>
      <c r="G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5.75" customHeight="1" x14ac:dyDescent="0.3">
      <c r="A71" s="2"/>
      <c r="B71" s="3"/>
      <c r="C71" s="3"/>
      <c r="D71" s="3"/>
      <c r="E71" s="3"/>
      <c r="F71" s="2"/>
      <c r="G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5.75" customHeight="1" x14ac:dyDescent="0.3">
      <c r="A72" s="2"/>
      <c r="B72" s="3"/>
      <c r="C72" s="3"/>
      <c r="D72" s="3"/>
      <c r="E72" s="3"/>
      <c r="F72" s="2"/>
      <c r="G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5.75" customHeight="1" x14ac:dyDescent="0.3">
      <c r="A73" s="2"/>
      <c r="B73" s="3"/>
      <c r="C73" s="3"/>
      <c r="D73" s="3"/>
      <c r="E73" s="3"/>
      <c r="F73" s="2"/>
      <c r="G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5.75" customHeight="1" x14ac:dyDescent="0.3">
      <c r="A74" s="2"/>
      <c r="B74" s="3"/>
      <c r="C74" s="3"/>
      <c r="D74" s="3"/>
      <c r="E74" s="3"/>
      <c r="F74" s="2"/>
      <c r="G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5.75" customHeight="1" x14ac:dyDescent="0.3">
      <c r="A75" s="2"/>
      <c r="B75" s="3"/>
      <c r="C75" s="3"/>
      <c r="D75" s="3"/>
      <c r="E75" s="3"/>
      <c r="F75" s="2"/>
      <c r="G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5.75" customHeight="1" x14ac:dyDescent="0.3">
      <c r="A76" s="2"/>
      <c r="B76" s="3"/>
      <c r="C76" s="3"/>
      <c r="D76" s="3"/>
      <c r="E76" s="3"/>
      <c r="F76" s="2"/>
      <c r="G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5.75" customHeight="1" x14ac:dyDescent="0.3">
      <c r="A77" s="2"/>
      <c r="B77" s="3"/>
      <c r="C77" s="3"/>
      <c r="D77" s="3"/>
      <c r="E77" s="3"/>
      <c r="F77" s="2"/>
      <c r="G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5.75" customHeight="1" x14ac:dyDescent="0.3">
      <c r="A78" s="2"/>
      <c r="B78" s="3"/>
      <c r="C78" s="3"/>
      <c r="D78" s="3"/>
      <c r="E78" s="3"/>
      <c r="F78" s="2"/>
      <c r="G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5.75" customHeight="1" x14ac:dyDescent="0.3">
      <c r="A79" s="2"/>
      <c r="B79" s="3"/>
      <c r="C79" s="3"/>
      <c r="D79" s="3"/>
      <c r="E79" s="3"/>
      <c r="F79" s="2"/>
      <c r="G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5.75" customHeight="1" x14ac:dyDescent="0.3">
      <c r="A80" s="2"/>
      <c r="B80" s="3"/>
      <c r="C80" s="3"/>
      <c r="D80" s="3"/>
      <c r="E80" s="3"/>
      <c r="F80" s="2"/>
      <c r="G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5.75" customHeight="1" x14ac:dyDescent="0.3">
      <c r="A81" s="2"/>
      <c r="B81" s="3"/>
      <c r="C81" s="3"/>
      <c r="D81" s="3"/>
      <c r="E81" s="3"/>
      <c r="F81" s="2"/>
      <c r="G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5.75" customHeight="1" x14ac:dyDescent="0.3">
      <c r="A82" s="2"/>
      <c r="B82" s="3"/>
      <c r="C82" s="3"/>
      <c r="D82" s="3"/>
      <c r="E82" s="3"/>
      <c r="F82" s="2"/>
      <c r="G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5.75" customHeight="1" x14ac:dyDescent="0.3">
      <c r="A83" s="2"/>
      <c r="B83" s="3"/>
      <c r="C83" s="3"/>
      <c r="D83" s="3"/>
      <c r="E83" s="3"/>
      <c r="F83" s="2"/>
      <c r="G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5.75" customHeight="1" x14ac:dyDescent="0.3">
      <c r="A84" s="2"/>
      <c r="B84" s="3"/>
      <c r="C84" s="3"/>
      <c r="D84" s="3"/>
      <c r="E84" s="3"/>
      <c r="F84" s="2"/>
      <c r="G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5.75" customHeight="1" x14ac:dyDescent="0.3">
      <c r="A85" s="2"/>
      <c r="B85" s="3"/>
      <c r="C85" s="3"/>
      <c r="D85" s="3"/>
      <c r="E85" s="3"/>
      <c r="F85" s="2"/>
      <c r="G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5.75" customHeight="1" x14ac:dyDescent="0.3">
      <c r="A86" s="2"/>
      <c r="B86" s="3"/>
      <c r="C86" s="3"/>
      <c r="D86" s="3"/>
      <c r="E86" s="3"/>
      <c r="F86" s="2"/>
      <c r="G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5.75" customHeight="1" x14ac:dyDescent="0.3">
      <c r="A87" s="2"/>
      <c r="B87" s="3"/>
      <c r="C87" s="3"/>
      <c r="D87" s="3"/>
      <c r="E87" s="3"/>
      <c r="F87" s="2"/>
      <c r="G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5.75" customHeight="1" x14ac:dyDescent="0.3">
      <c r="A88" s="2"/>
      <c r="B88" s="3"/>
      <c r="C88" s="3"/>
      <c r="D88" s="3"/>
      <c r="E88" s="3"/>
      <c r="F88" s="2"/>
      <c r="G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5.75" customHeight="1" x14ac:dyDescent="0.3">
      <c r="A89" s="2"/>
      <c r="B89" s="3"/>
      <c r="C89" s="3"/>
      <c r="D89" s="3"/>
      <c r="E89" s="3"/>
      <c r="F89" s="2"/>
      <c r="G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5.75" customHeight="1" x14ac:dyDescent="0.3">
      <c r="A90" s="2"/>
      <c r="B90" s="3"/>
      <c r="C90" s="3"/>
      <c r="D90" s="3"/>
      <c r="E90" s="3"/>
      <c r="F90" s="2"/>
      <c r="G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5.75" customHeight="1" x14ac:dyDescent="0.3">
      <c r="A91" s="2"/>
      <c r="B91" s="3"/>
      <c r="C91" s="3"/>
      <c r="D91" s="3"/>
      <c r="E91" s="3"/>
      <c r="F91" s="2"/>
      <c r="G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5.75" customHeight="1" x14ac:dyDescent="0.3">
      <c r="A92" s="2"/>
      <c r="B92" s="3"/>
      <c r="C92" s="3"/>
      <c r="D92" s="3"/>
      <c r="E92" s="3"/>
      <c r="F92" s="2"/>
      <c r="G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5.75" customHeight="1" x14ac:dyDescent="0.3">
      <c r="A93" s="2"/>
      <c r="B93" s="3"/>
      <c r="C93" s="3"/>
      <c r="D93" s="3"/>
      <c r="E93" s="3"/>
      <c r="F93" s="2"/>
      <c r="G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5.75" customHeight="1" x14ac:dyDescent="0.3">
      <c r="A94" s="2"/>
      <c r="B94" s="3"/>
      <c r="C94" s="3"/>
      <c r="D94" s="3"/>
      <c r="E94" s="3"/>
      <c r="F94" s="2"/>
      <c r="G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5.75" customHeight="1" x14ac:dyDescent="0.3">
      <c r="A95" s="2"/>
      <c r="B95" s="3"/>
      <c r="C95" s="3"/>
      <c r="D95" s="3"/>
      <c r="E95" s="3"/>
      <c r="F95" s="2"/>
      <c r="G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5.75" customHeight="1" x14ac:dyDescent="0.3">
      <c r="A96" s="2"/>
      <c r="B96" s="3"/>
      <c r="C96" s="3"/>
      <c r="D96" s="3"/>
      <c r="E96" s="3"/>
      <c r="F96" s="2"/>
      <c r="G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5.75" customHeight="1" x14ac:dyDescent="0.3">
      <c r="A97" s="2"/>
      <c r="B97" s="3"/>
      <c r="C97" s="3"/>
      <c r="D97" s="3"/>
      <c r="E97" s="3"/>
      <c r="F97" s="2"/>
      <c r="G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5.75" customHeight="1" x14ac:dyDescent="0.3">
      <c r="A98" s="2"/>
      <c r="B98" s="3"/>
      <c r="C98" s="3"/>
      <c r="D98" s="3"/>
      <c r="E98" s="3"/>
      <c r="F98" s="2"/>
      <c r="G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5.75" customHeight="1" x14ac:dyDescent="0.3">
      <c r="A99" s="2"/>
      <c r="B99" s="3"/>
      <c r="C99" s="3"/>
      <c r="D99" s="3"/>
      <c r="E99" s="3"/>
      <c r="F99" s="2"/>
      <c r="G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5.75" customHeight="1" x14ac:dyDescent="0.3">
      <c r="A100" s="2"/>
      <c r="B100" s="3"/>
      <c r="C100" s="3"/>
      <c r="D100" s="3"/>
      <c r="E100" s="3"/>
      <c r="F100" s="2"/>
      <c r="G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5.75" customHeight="1" x14ac:dyDescent="0.3">
      <c r="A101" s="2"/>
      <c r="B101" s="3"/>
      <c r="C101" s="3"/>
      <c r="D101" s="3"/>
      <c r="E101" s="3"/>
      <c r="F101" s="2"/>
      <c r="G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5.75" customHeight="1" x14ac:dyDescent="0.3">
      <c r="A102" s="2"/>
      <c r="B102" s="3"/>
      <c r="C102" s="3"/>
      <c r="D102" s="3"/>
      <c r="E102" s="3"/>
      <c r="F102" s="2"/>
      <c r="G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5.75" customHeight="1" x14ac:dyDescent="0.3">
      <c r="A103" s="2"/>
      <c r="B103" s="3"/>
      <c r="C103" s="3"/>
      <c r="D103" s="3"/>
      <c r="E103" s="3"/>
      <c r="F103" s="2"/>
      <c r="G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5.75" customHeight="1" x14ac:dyDescent="0.3">
      <c r="A104" s="2"/>
      <c r="B104" s="3"/>
      <c r="C104" s="3"/>
      <c r="D104" s="3"/>
      <c r="E104" s="3"/>
      <c r="F104" s="2"/>
      <c r="G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5.75" customHeight="1" x14ac:dyDescent="0.3">
      <c r="A105" s="2"/>
      <c r="B105" s="3"/>
      <c r="C105" s="3"/>
      <c r="D105" s="3"/>
      <c r="E105" s="3"/>
      <c r="F105" s="2"/>
      <c r="G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5.75" customHeight="1" x14ac:dyDescent="0.3">
      <c r="A106" s="2"/>
      <c r="B106" s="3"/>
      <c r="C106" s="3"/>
      <c r="D106" s="3"/>
      <c r="E106" s="3"/>
      <c r="F106" s="2"/>
      <c r="G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5.75" customHeight="1" x14ac:dyDescent="0.3">
      <c r="A107" s="2"/>
      <c r="B107" s="3"/>
      <c r="C107" s="3"/>
      <c r="D107" s="3"/>
      <c r="E107" s="3"/>
      <c r="F107" s="2"/>
      <c r="G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5.75" customHeight="1" x14ac:dyDescent="0.3">
      <c r="A108" s="2"/>
      <c r="B108" s="3"/>
      <c r="C108" s="3"/>
      <c r="D108" s="3"/>
      <c r="E108" s="3"/>
      <c r="F108" s="2"/>
      <c r="G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5.75" customHeight="1" x14ac:dyDescent="0.3">
      <c r="A109" s="2"/>
      <c r="B109" s="3"/>
      <c r="C109" s="3"/>
      <c r="D109" s="3"/>
      <c r="E109" s="3"/>
      <c r="F109" s="2"/>
      <c r="G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5.75" customHeight="1" x14ac:dyDescent="0.3">
      <c r="A110" s="2"/>
      <c r="B110" s="3"/>
      <c r="C110" s="3"/>
      <c r="D110" s="3"/>
      <c r="E110" s="3"/>
      <c r="F110" s="2"/>
      <c r="G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5.75" customHeight="1" x14ac:dyDescent="0.3">
      <c r="A111" s="2"/>
      <c r="B111" s="3"/>
      <c r="C111" s="3"/>
      <c r="D111" s="3"/>
      <c r="E111" s="3"/>
      <c r="F111" s="2"/>
      <c r="G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5.75" customHeight="1" x14ac:dyDescent="0.3">
      <c r="A112" s="2"/>
      <c r="B112" s="3"/>
      <c r="C112" s="3"/>
      <c r="D112" s="3"/>
      <c r="E112" s="3"/>
      <c r="F112" s="2"/>
      <c r="G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5.75" customHeight="1" x14ac:dyDescent="0.3">
      <c r="A113" s="2"/>
      <c r="B113" s="3"/>
      <c r="C113" s="3"/>
      <c r="D113" s="3"/>
      <c r="E113" s="3"/>
      <c r="F113" s="2"/>
      <c r="G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5.75" customHeight="1" x14ac:dyDescent="0.3">
      <c r="A114" s="2"/>
      <c r="B114" s="3"/>
      <c r="C114" s="3"/>
      <c r="D114" s="3"/>
      <c r="E114" s="3"/>
      <c r="F114" s="2"/>
      <c r="G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5.75" customHeight="1" x14ac:dyDescent="0.3">
      <c r="A115" s="2"/>
      <c r="B115" s="3"/>
      <c r="C115" s="3"/>
      <c r="D115" s="3"/>
      <c r="E115" s="3"/>
      <c r="F115" s="2"/>
      <c r="G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5.75" customHeight="1" x14ac:dyDescent="0.3">
      <c r="A116" s="2"/>
      <c r="B116" s="3"/>
      <c r="C116" s="3"/>
      <c r="D116" s="3"/>
      <c r="E116" s="3"/>
      <c r="F116" s="2"/>
      <c r="G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5.75" customHeight="1" x14ac:dyDescent="0.3">
      <c r="A117" s="2"/>
      <c r="B117" s="3"/>
      <c r="C117" s="3"/>
      <c r="D117" s="3"/>
      <c r="E117" s="3"/>
      <c r="F117" s="2"/>
      <c r="G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5.75" customHeight="1" x14ac:dyDescent="0.3">
      <c r="A118" s="2"/>
      <c r="B118" s="3"/>
      <c r="C118" s="3"/>
      <c r="D118" s="3"/>
      <c r="E118" s="3"/>
      <c r="F118" s="2"/>
      <c r="G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5.75" customHeight="1" x14ac:dyDescent="0.3">
      <c r="A119" s="2"/>
      <c r="B119" s="3"/>
      <c r="C119" s="3"/>
      <c r="D119" s="3"/>
      <c r="E119" s="3"/>
      <c r="F119" s="2"/>
      <c r="G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5.75" customHeight="1" x14ac:dyDescent="0.3">
      <c r="A120" s="2"/>
      <c r="B120" s="3"/>
      <c r="C120" s="3"/>
      <c r="D120" s="3"/>
      <c r="E120" s="3"/>
      <c r="F120" s="2"/>
      <c r="G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5.75" customHeight="1" x14ac:dyDescent="0.3">
      <c r="A121" s="2"/>
      <c r="B121" s="3"/>
      <c r="C121" s="3"/>
      <c r="D121" s="3"/>
      <c r="E121" s="3"/>
      <c r="F121" s="2"/>
      <c r="G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5.75" customHeight="1" x14ac:dyDescent="0.3">
      <c r="A122" s="2"/>
      <c r="B122" s="3"/>
      <c r="C122" s="3"/>
      <c r="D122" s="3"/>
      <c r="E122" s="3"/>
      <c r="F122" s="2"/>
      <c r="G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5.75" customHeight="1" x14ac:dyDescent="0.3">
      <c r="A123" s="2"/>
      <c r="B123" s="3"/>
      <c r="C123" s="3"/>
      <c r="D123" s="3"/>
      <c r="E123" s="3"/>
      <c r="F123" s="2"/>
      <c r="G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5.75" customHeight="1" x14ac:dyDescent="0.3">
      <c r="A124" s="2"/>
      <c r="B124" s="3"/>
      <c r="C124" s="3"/>
      <c r="D124" s="3"/>
      <c r="E124" s="3"/>
      <c r="F124" s="2"/>
      <c r="G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5.75" customHeight="1" x14ac:dyDescent="0.3">
      <c r="A125" s="2"/>
      <c r="B125" s="3"/>
      <c r="C125" s="3"/>
      <c r="D125" s="3"/>
      <c r="E125" s="3"/>
      <c r="F125" s="2"/>
      <c r="G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5.75" customHeight="1" x14ac:dyDescent="0.3">
      <c r="A126" s="2"/>
      <c r="B126" s="3"/>
      <c r="C126" s="3"/>
      <c r="D126" s="3"/>
      <c r="E126" s="3"/>
      <c r="F126" s="2"/>
      <c r="G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5.75" customHeight="1" x14ac:dyDescent="0.3">
      <c r="A127" s="2"/>
      <c r="B127" s="3"/>
      <c r="C127" s="3"/>
      <c r="D127" s="3"/>
      <c r="E127" s="3"/>
      <c r="F127" s="2"/>
      <c r="G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5.75" customHeight="1" x14ac:dyDescent="0.3">
      <c r="A128" s="2"/>
      <c r="B128" s="3"/>
      <c r="C128" s="3"/>
      <c r="D128" s="3"/>
      <c r="E128" s="3"/>
      <c r="F128" s="2"/>
      <c r="G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5.75" customHeight="1" x14ac:dyDescent="0.3">
      <c r="A129" s="2"/>
      <c r="B129" s="3"/>
      <c r="C129" s="3"/>
      <c r="D129" s="3"/>
      <c r="E129" s="3"/>
      <c r="F129" s="2"/>
      <c r="G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5.75" customHeight="1" x14ac:dyDescent="0.3">
      <c r="A130" s="2"/>
      <c r="B130" s="3"/>
      <c r="C130" s="3"/>
      <c r="D130" s="3"/>
      <c r="E130" s="3"/>
      <c r="F130" s="2"/>
      <c r="G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5.75" customHeight="1" x14ac:dyDescent="0.3">
      <c r="A131" s="2"/>
      <c r="B131" s="3"/>
      <c r="C131" s="3"/>
      <c r="D131" s="3"/>
      <c r="E131" s="3"/>
      <c r="F131" s="2"/>
      <c r="G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5.75" customHeight="1" x14ac:dyDescent="0.3">
      <c r="A132" s="2"/>
      <c r="B132" s="3"/>
      <c r="C132" s="3"/>
      <c r="D132" s="3"/>
      <c r="E132" s="3"/>
      <c r="F132" s="2"/>
      <c r="G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5.75" customHeight="1" x14ac:dyDescent="0.3">
      <c r="A133" s="2"/>
      <c r="B133" s="3"/>
      <c r="C133" s="3"/>
      <c r="D133" s="3"/>
      <c r="E133" s="3"/>
      <c r="F133" s="2"/>
      <c r="G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5.75" customHeight="1" x14ac:dyDescent="0.3">
      <c r="A134" s="2"/>
      <c r="B134" s="3"/>
      <c r="C134" s="3"/>
      <c r="D134" s="3"/>
      <c r="E134" s="3"/>
      <c r="F134" s="2"/>
      <c r="G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5.75" customHeight="1" x14ac:dyDescent="0.3">
      <c r="A135" s="2"/>
      <c r="B135" s="3"/>
      <c r="C135" s="3"/>
      <c r="D135" s="3"/>
      <c r="E135" s="3"/>
      <c r="F135" s="2"/>
      <c r="G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5.75" customHeight="1" x14ac:dyDescent="0.3">
      <c r="A136" s="2"/>
      <c r="B136" s="3"/>
      <c r="C136" s="3"/>
      <c r="D136" s="3"/>
      <c r="E136" s="3"/>
      <c r="F136" s="2"/>
      <c r="G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5.75" customHeight="1" x14ac:dyDescent="0.3">
      <c r="A137" s="2"/>
      <c r="B137" s="3"/>
      <c r="C137" s="3"/>
      <c r="D137" s="3"/>
      <c r="E137" s="3"/>
      <c r="F137" s="2"/>
      <c r="G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5.75" customHeight="1" x14ac:dyDescent="0.3">
      <c r="A138" s="2"/>
      <c r="B138" s="3"/>
      <c r="C138" s="3"/>
      <c r="D138" s="3"/>
      <c r="E138" s="3"/>
      <c r="F138" s="2"/>
      <c r="G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5.75" customHeight="1" x14ac:dyDescent="0.3">
      <c r="A139" s="2"/>
      <c r="B139" s="3"/>
      <c r="C139" s="3"/>
      <c r="D139" s="3"/>
      <c r="E139" s="3"/>
      <c r="F139" s="2"/>
      <c r="G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5.75" customHeight="1" x14ac:dyDescent="0.3">
      <c r="A140" s="2"/>
      <c r="B140" s="3"/>
      <c r="C140" s="3"/>
      <c r="D140" s="3"/>
      <c r="E140" s="3"/>
      <c r="F140" s="2"/>
      <c r="G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5.75" customHeight="1" x14ac:dyDescent="0.3">
      <c r="A141" s="2"/>
      <c r="B141" s="3"/>
      <c r="C141" s="3"/>
      <c r="D141" s="3"/>
      <c r="E141" s="3"/>
      <c r="F141" s="2"/>
      <c r="G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5.75" customHeight="1" x14ac:dyDescent="0.3">
      <c r="A142" s="2"/>
      <c r="B142" s="3"/>
      <c r="C142" s="3"/>
      <c r="D142" s="3"/>
      <c r="E142" s="3"/>
      <c r="F142" s="2"/>
      <c r="G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5.75" customHeight="1" x14ac:dyDescent="0.3">
      <c r="A143" s="2"/>
      <c r="B143" s="3"/>
      <c r="C143" s="3"/>
      <c r="D143" s="3"/>
      <c r="E143" s="3"/>
      <c r="F143" s="2"/>
      <c r="G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5.75" customHeight="1" x14ac:dyDescent="0.3">
      <c r="A144" s="2"/>
      <c r="B144" s="3"/>
      <c r="C144" s="3"/>
      <c r="D144" s="3"/>
      <c r="E144" s="3"/>
      <c r="F144" s="2"/>
      <c r="G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5.75" customHeight="1" x14ac:dyDescent="0.3">
      <c r="A145" s="2"/>
      <c r="B145" s="3"/>
      <c r="C145" s="3"/>
      <c r="D145" s="3"/>
      <c r="E145" s="3"/>
      <c r="F145" s="2"/>
      <c r="G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5.75" customHeight="1" x14ac:dyDescent="0.3">
      <c r="A146" s="2"/>
      <c r="B146" s="3"/>
      <c r="C146" s="3"/>
      <c r="D146" s="3"/>
      <c r="E146" s="3"/>
      <c r="F146" s="2"/>
      <c r="G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5.75" customHeight="1" x14ac:dyDescent="0.3">
      <c r="A147" s="2"/>
      <c r="B147" s="3"/>
      <c r="C147" s="3"/>
      <c r="D147" s="3"/>
      <c r="E147" s="3"/>
      <c r="F147" s="2"/>
      <c r="G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5.75" customHeight="1" x14ac:dyDescent="0.3">
      <c r="A148" s="2"/>
      <c r="B148" s="3"/>
      <c r="C148" s="3"/>
      <c r="D148" s="3"/>
      <c r="E148" s="3"/>
      <c r="F148" s="2"/>
      <c r="G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5.75" customHeight="1" x14ac:dyDescent="0.3">
      <c r="A149" s="2"/>
      <c r="B149" s="3"/>
      <c r="C149" s="3"/>
      <c r="D149" s="3"/>
      <c r="E149" s="3"/>
      <c r="F149" s="2"/>
      <c r="G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5.75" customHeight="1" x14ac:dyDescent="0.3">
      <c r="A150" s="2"/>
      <c r="B150" s="3"/>
      <c r="C150" s="3"/>
      <c r="D150" s="3"/>
      <c r="E150" s="3"/>
      <c r="F150" s="2"/>
      <c r="G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5.75" customHeight="1" x14ac:dyDescent="0.3">
      <c r="A151" s="2"/>
      <c r="B151" s="3"/>
      <c r="C151" s="3"/>
      <c r="D151" s="3"/>
      <c r="E151" s="3"/>
      <c r="F151" s="2"/>
      <c r="G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5.75" customHeight="1" x14ac:dyDescent="0.3">
      <c r="A152" s="2"/>
      <c r="B152" s="3"/>
      <c r="C152" s="3"/>
      <c r="D152" s="3"/>
      <c r="E152" s="3"/>
      <c r="F152" s="2"/>
      <c r="G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5.75" customHeight="1" x14ac:dyDescent="0.3">
      <c r="A153" s="2"/>
      <c r="B153" s="3"/>
      <c r="C153" s="3"/>
      <c r="D153" s="3"/>
      <c r="E153" s="3"/>
      <c r="F153" s="2"/>
      <c r="G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5.75" customHeight="1" x14ac:dyDescent="0.3">
      <c r="A154" s="2"/>
      <c r="B154" s="3"/>
      <c r="C154" s="3"/>
      <c r="D154" s="3"/>
      <c r="E154" s="3"/>
      <c r="F154" s="2"/>
      <c r="G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5.75" customHeight="1" x14ac:dyDescent="0.3">
      <c r="A155" s="2"/>
      <c r="B155" s="3"/>
      <c r="C155" s="3"/>
      <c r="D155" s="3"/>
      <c r="E155" s="3"/>
      <c r="F155" s="2"/>
      <c r="G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5.75" customHeight="1" x14ac:dyDescent="0.3">
      <c r="A156" s="2"/>
      <c r="B156" s="3"/>
      <c r="C156" s="3"/>
      <c r="D156" s="3"/>
      <c r="E156" s="3"/>
      <c r="F156" s="2"/>
      <c r="G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5.75" customHeight="1" x14ac:dyDescent="0.3">
      <c r="A157" s="2"/>
      <c r="B157" s="3"/>
      <c r="C157" s="3"/>
      <c r="D157" s="3"/>
      <c r="E157" s="3"/>
      <c r="F157" s="2"/>
      <c r="G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5.75" customHeight="1" x14ac:dyDescent="0.3">
      <c r="A158" s="2"/>
      <c r="B158" s="3"/>
      <c r="C158" s="3"/>
      <c r="D158" s="3"/>
      <c r="E158" s="3"/>
      <c r="F158" s="2"/>
      <c r="G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5.75" customHeight="1" x14ac:dyDescent="0.3">
      <c r="A159" s="2"/>
      <c r="B159" s="3"/>
      <c r="C159" s="3"/>
      <c r="D159" s="3"/>
      <c r="E159" s="3"/>
      <c r="F159" s="2"/>
      <c r="G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5.75" customHeight="1" x14ac:dyDescent="0.3">
      <c r="A160" s="2"/>
      <c r="B160" s="3"/>
      <c r="C160" s="3"/>
      <c r="D160" s="3"/>
      <c r="E160" s="3"/>
      <c r="F160" s="2"/>
      <c r="G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5.75" customHeight="1" x14ac:dyDescent="0.3">
      <c r="A161" s="2"/>
      <c r="B161" s="3"/>
      <c r="C161" s="3"/>
      <c r="D161" s="3"/>
      <c r="E161" s="3"/>
      <c r="F161" s="2"/>
      <c r="G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5.75" customHeight="1" x14ac:dyDescent="0.3">
      <c r="A162" s="2"/>
      <c r="B162" s="3"/>
      <c r="C162" s="3"/>
      <c r="D162" s="3"/>
      <c r="E162" s="3"/>
      <c r="F162" s="2"/>
      <c r="G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5.75" customHeight="1" x14ac:dyDescent="0.3">
      <c r="A163" s="2"/>
      <c r="B163" s="3"/>
      <c r="C163" s="3"/>
      <c r="D163" s="3"/>
      <c r="E163" s="3"/>
      <c r="F163" s="2"/>
      <c r="G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5.75" customHeight="1" x14ac:dyDescent="0.3">
      <c r="A164" s="2"/>
      <c r="B164" s="3"/>
      <c r="C164" s="3"/>
      <c r="D164" s="3"/>
      <c r="E164" s="3"/>
      <c r="F164" s="2"/>
      <c r="G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5.75" customHeight="1" x14ac:dyDescent="0.3">
      <c r="A165" s="2"/>
      <c r="B165" s="3"/>
      <c r="C165" s="3"/>
      <c r="D165" s="3"/>
      <c r="E165" s="3"/>
      <c r="F165" s="2"/>
      <c r="G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5.75" customHeight="1" x14ac:dyDescent="0.3">
      <c r="A166" s="2"/>
      <c r="B166" s="3"/>
      <c r="C166" s="3"/>
      <c r="D166" s="3"/>
      <c r="E166" s="3"/>
      <c r="F166" s="2"/>
      <c r="G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5.75" customHeight="1" x14ac:dyDescent="0.3">
      <c r="A167" s="2"/>
      <c r="B167" s="3"/>
      <c r="C167" s="3"/>
      <c r="D167" s="3"/>
      <c r="E167" s="3"/>
      <c r="F167" s="2"/>
      <c r="G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5.75" customHeight="1" x14ac:dyDescent="0.3">
      <c r="A168" s="2"/>
      <c r="B168" s="3"/>
      <c r="C168" s="3"/>
      <c r="D168" s="3"/>
      <c r="E168" s="3"/>
      <c r="F168" s="2"/>
      <c r="G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5.75" customHeight="1" x14ac:dyDescent="0.3">
      <c r="A169" s="2"/>
      <c r="B169" s="3"/>
      <c r="C169" s="3"/>
      <c r="D169" s="3"/>
      <c r="E169" s="3"/>
      <c r="F169" s="2"/>
      <c r="G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5.75" customHeight="1" x14ac:dyDescent="0.3">
      <c r="A170" s="2"/>
      <c r="B170" s="3"/>
      <c r="C170" s="3"/>
      <c r="D170" s="3"/>
      <c r="E170" s="3"/>
      <c r="F170" s="2"/>
      <c r="G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5.75" customHeight="1" x14ac:dyDescent="0.3">
      <c r="A171" s="2"/>
      <c r="B171" s="3"/>
      <c r="C171" s="3"/>
      <c r="D171" s="3"/>
      <c r="E171" s="3"/>
      <c r="F171" s="2"/>
      <c r="G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5.75" customHeight="1" x14ac:dyDescent="0.3">
      <c r="A172" s="2"/>
      <c r="B172" s="3"/>
      <c r="C172" s="3"/>
      <c r="D172" s="3"/>
      <c r="E172" s="3"/>
      <c r="F172" s="2"/>
      <c r="G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5.75" customHeight="1" x14ac:dyDescent="0.3">
      <c r="A173" s="2"/>
      <c r="B173" s="3"/>
      <c r="C173" s="3"/>
      <c r="D173" s="3"/>
      <c r="E173" s="3"/>
      <c r="F173" s="2"/>
      <c r="G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5.75" customHeight="1" x14ac:dyDescent="0.3">
      <c r="A174" s="2"/>
      <c r="B174" s="3"/>
      <c r="C174" s="3"/>
      <c r="D174" s="3"/>
      <c r="E174" s="3"/>
      <c r="F174" s="2"/>
      <c r="G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5.75" customHeight="1" x14ac:dyDescent="0.3">
      <c r="A175" s="2"/>
      <c r="B175" s="3"/>
      <c r="C175" s="3"/>
      <c r="D175" s="3"/>
      <c r="E175" s="3"/>
      <c r="F175" s="2"/>
      <c r="G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5.75" customHeight="1" x14ac:dyDescent="0.3">
      <c r="A176" s="2"/>
      <c r="B176" s="3"/>
      <c r="C176" s="3"/>
      <c r="D176" s="3"/>
      <c r="E176" s="3"/>
      <c r="F176" s="2"/>
      <c r="G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5.75" customHeight="1" x14ac:dyDescent="0.3">
      <c r="A177" s="2"/>
      <c r="B177" s="3"/>
      <c r="C177" s="3"/>
      <c r="D177" s="3"/>
      <c r="E177" s="3"/>
      <c r="F177" s="2"/>
      <c r="G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5.75" customHeight="1" x14ac:dyDescent="0.3">
      <c r="A178" s="2"/>
      <c r="B178" s="3"/>
      <c r="C178" s="3"/>
      <c r="D178" s="3"/>
      <c r="E178" s="3"/>
      <c r="F178" s="2"/>
      <c r="G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5.75" customHeight="1" x14ac:dyDescent="0.3">
      <c r="A179" s="2"/>
      <c r="B179" s="3"/>
      <c r="C179" s="3"/>
      <c r="D179" s="3"/>
      <c r="E179" s="3"/>
      <c r="F179" s="2"/>
      <c r="G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5.75" customHeight="1" x14ac:dyDescent="0.3">
      <c r="A180" s="2"/>
      <c r="B180" s="3"/>
      <c r="C180" s="3"/>
      <c r="D180" s="3"/>
      <c r="E180" s="3"/>
      <c r="F180" s="2"/>
      <c r="G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5.75" customHeight="1" x14ac:dyDescent="0.3">
      <c r="A181" s="2"/>
      <c r="B181" s="3"/>
      <c r="C181" s="3"/>
      <c r="D181" s="3"/>
      <c r="E181" s="3"/>
      <c r="F181" s="2"/>
      <c r="G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5.75" customHeight="1" x14ac:dyDescent="0.3">
      <c r="A182" s="2"/>
      <c r="B182" s="3"/>
      <c r="C182" s="3"/>
      <c r="D182" s="3"/>
      <c r="E182" s="3"/>
      <c r="F182" s="2"/>
      <c r="G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5.75" customHeight="1" x14ac:dyDescent="0.3">
      <c r="A183" s="2"/>
      <c r="B183" s="3"/>
      <c r="C183" s="3"/>
      <c r="D183" s="3"/>
      <c r="E183" s="3"/>
      <c r="F183" s="2"/>
      <c r="G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5.75" customHeight="1" x14ac:dyDescent="0.3">
      <c r="A184" s="2"/>
      <c r="B184" s="3"/>
      <c r="C184" s="3"/>
      <c r="D184" s="3"/>
      <c r="E184" s="3"/>
      <c r="F184" s="2"/>
      <c r="G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5.75" customHeight="1" x14ac:dyDescent="0.3">
      <c r="A185" s="2"/>
      <c r="B185" s="3"/>
      <c r="C185" s="3"/>
      <c r="D185" s="3"/>
      <c r="E185" s="3"/>
      <c r="F185" s="2"/>
      <c r="G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5.75" customHeight="1" x14ac:dyDescent="0.3">
      <c r="A186" s="2"/>
      <c r="B186" s="3"/>
      <c r="C186" s="3"/>
      <c r="D186" s="3"/>
      <c r="E186" s="3"/>
      <c r="F186" s="2"/>
      <c r="G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5.75" customHeight="1" x14ac:dyDescent="0.3">
      <c r="A187" s="2"/>
      <c r="B187" s="3"/>
      <c r="C187" s="3"/>
      <c r="D187" s="3"/>
      <c r="E187" s="3"/>
      <c r="F187" s="2"/>
      <c r="G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5.75" customHeight="1" x14ac:dyDescent="0.3">
      <c r="A188" s="2"/>
      <c r="B188" s="3"/>
      <c r="C188" s="3"/>
      <c r="D188" s="3"/>
      <c r="E188" s="3"/>
      <c r="F188" s="2"/>
      <c r="G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5.75" customHeight="1" x14ac:dyDescent="0.3">
      <c r="A189" s="2"/>
      <c r="B189" s="3"/>
      <c r="C189" s="3"/>
      <c r="D189" s="3"/>
      <c r="E189" s="3"/>
      <c r="F189" s="2"/>
      <c r="G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5.75" customHeight="1" x14ac:dyDescent="0.3">
      <c r="A190" s="2"/>
      <c r="B190" s="3"/>
      <c r="C190" s="3"/>
      <c r="D190" s="3"/>
      <c r="E190" s="3"/>
      <c r="F190" s="2"/>
      <c r="G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5.75" customHeight="1" x14ac:dyDescent="0.3">
      <c r="A191" s="2"/>
      <c r="B191" s="3"/>
      <c r="C191" s="3"/>
      <c r="D191" s="3"/>
      <c r="E191" s="3"/>
      <c r="F191" s="2"/>
      <c r="G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5.75" customHeight="1" x14ac:dyDescent="0.3">
      <c r="A192" s="2"/>
      <c r="B192" s="3"/>
      <c r="C192" s="3"/>
      <c r="D192" s="3"/>
      <c r="E192" s="3"/>
      <c r="F192" s="2"/>
      <c r="G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5.75" customHeight="1" x14ac:dyDescent="0.3">
      <c r="A193" s="2"/>
      <c r="B193" s="3"/>
      <c r="C193" s="3"/>
      <c r="D193" s="3"/>
      <c r="E193" s="3"/>
      <c r="F193" s="2"/>
      <c r="G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5.75" customHeight="1" x14ac:dyDescent="0.3">
      <c r="A194" s="2"/>
      <c r="B194" s="3"/>
      <c r="C194" s="3"/>
      <c r="D194" s="3"/>
      <c r="E194" s="3"/>
      <c r="F194" s="2"/>
      <c r="G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5.75" customHeight="1" x14ac:dyDescent="0.3">
      <c r="A195" s="2"/>
      <c r="B195" s="3"/>
      <c r="C195" s="3"/>
      <c r="D195" s="3"/>
      <c r="E195" s="3"/>
      <c r="F195" s="2"/>
      <c r="G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5.75" customHeight="1" x14ac:dyDescent="0.3">
      <c r="A196" s="2"/>
      <c r="B196" s="3"/>
      <c r="C196" s="3"/>
      <c r="D196" s="3"/>
      <c r="E196" s="3"/>
      <c r="F196" s="2"/>
      <c r="G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5.75" customHeight="1" x14ac:dyDescent="0.3">
      <c r="A197" s="2"/>
      <c r="B197" s="3"/>
      <c r="C197" s="3"/>
      <c r="D197" s="3"/>
      <c r="E197" s="3"/>
      <c r="F197" s="2"/>
      <c r="G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5.75" customHeight="1" x14ac:dyDescent="0.3">
      <c r="A198" s="2"/>
      <c r="B198" s="3"/>
      <c r="C198" s="3"/>
      <c r="D198" s="3"/>
      <c r="E198" s="3"/>
      <c r="F198" s="2"/>
      <c r="G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5.75" customHeight="1" x14ac:dyDescent="0.3">
      <c r="A199" s="2"/>
      <c r="B199" s="3"/>
      <c r="C199" s="3"/>
      <c r="D199" s="3"/>
      <c r="E199" s="3"/>
      <c r="F199" s="2"/>
      <c r="G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5.75" customHeight="1" x14ac:dyDescent="0.3">
      <c r="A200" s="2"/>
      <c r="B200" s="3"/>
      <c r="C200" s="3"/>
      <c r="D200" s="3"/>
      <c r="E200" s="3"/>
      <c r="F200" s="2"/>
      <c r="G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5.75" customHeight="1" x14ac:dyDescent="0.3">
      <c r="A201" s="2"/>
      <c r="B201" s="3"/>
      <c r="C201" s="3"/>
      <c r="D201" s="3"/>
      <c r="E201" s="3"/>
      <c r="F201" s="2"/>
      <c r="G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5.75" customHeight="1" x14ac:dyDescent="0.3">
      <c r="A202" s="2"/>
      <c r="B202" s="3"/>
      <c r="C202" s="3"/>
      <c r="D202" s="3"/>
      <c r="E202" s="3"/>
      <c r="F202" s="2"/>
      <c r="G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5.75" customHeight="1" x14ac:dyDescent="0.3">
      <c r="A203" s="2"/>
      <c r="B203" s="3"/>
      <c r="C203" s="3"/>
      <c r="D203" s="3"/>
      <c r="E203" s="3"/>
      <c r="F203" s="2"/>
      <c r="G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5.75" customHeight="1" x14ac:dyDescent="0.3">
      <c r="A204" s="2"/>
      <c r="B204" s="3"/>
      <c r="C204" s="3"/>
      <c r="D204" s="3"/>
      <c r="E204" s="3"/>
      <c r="F204" s="2"/>
      <c r="G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5.75" customHeight="1" x14ac:dyDescent="0.3">
      <c r="A205" s="2"/>
      <c r="B205" s="3"/>
      <c r="C205" s="3"/>
      <c r="D205" s="3"/>
      <c r="E205" s="3"/>
      <c r="F205" s="2"/>
      <c r="G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5.75" customHeight="1" x14ac:dyDescent="0.3">
      <c r="A206" s="2"/>
      <c r="B206" s="3"/>
      <c r="C206" s="3"/>
      <c r="D206" s="3"/>
      <c r="E206" s="3"/>
      <c r="F206" s="2"/>
      <c r="G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5.75" customHeight="1" x14ac:dyDescent="0.3">
      <c r="A207" s="2"/>
      <c r="B207" s="3"/>
      <c r="C207" s="3"/>
      <c r="D207" s="3"/>
      <c r="E207" s="3"/>
      <c r="F207" s="2"/>
      <c r="G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5.75" customHeight="1" x14ac:dyDescent="0.3">
      <c r="A208" s="2"/>
      <c r="B208" s="3"/>
      <c r="C208" s="3"/>
      <c r="D208" s="3"/>
      <c r="E208" s="3"/>
      <c r="F208" s="2"/>
      <c r="G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5.75" customHeight="1" x14ac:dyDescent="0.3">
      <c r="A209" s="2"/>
      <c r="B209" s="3"/>
      <c r="C209" s="3"/>
      <c r="D209" s="3"/>
      <c r="E209" s="3"/>
      <c r="F209" s="2"/>
      <c r="G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5.75" customHeight="1" x14ac:dyDescent="0.3">
      <c r="A210" s="2"/>
      <c r="B210" s="3"/>
      <c r="C210" s="3"/>
      <c r="D210" s="3"/>
      <c r="E210" s="3"/>
      <c r="F210" s="2"/>
      <c r="G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5.75" customHeight="1" x14ac:dyDescent="0.3">
      <c r="A211" s="2"/>
      <c r="B211" s="3"/>
      <c r="C211" s="3"/>
      <c r="D211" s="3"/>
      <c r="E211" s="3"/>
      <c r="F211" s="2"/>
      <c r="G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5.75" customHeight="1" x14ac:dyDescent="0.3">
      <c r="A212" s="2"/>
      <c r="B212" s="3"/>
      <c r="C212" s="3"/>
      <c r="D212" s="3"/>
      <c r="E212" s="3"/>
      <c r="F212" s="2"/>
      <c r="G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5.75" customHeight="1" x14ac:dyDescent="0.3">
      <c r="A213" s="2"/>
      <c r="B213" s="3"/>
      <c r="C213" s="3"/>
      <c r="D213" s="3"/>
      <c r="E213" s="3"/>
      <c r="F213" s="2"/>
      <c r="G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5.75" customHeight="1" x14ac:dyDescent="0.3">
      <c r="A214" s="2"/>
      <c r="B214" s="3"/>
      <c r="C214" s="3"/>
      <c r="D214" s="3"/>
      <c r="E214" s="3"/>
      <c r="F214" s="2"/>
      <c r="G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5.75" customHeight="1" x14ac:dyDescent="0.3">
      <c r="A215" s="2"/>
      <c r="B215" s="3"/>
      <c r="C215" s="3"/>
      <c r="D215" s="3"/>
      <c r="E215" s="3"/>
      <c r="F215" s="2"/>
      <c r="G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5.75" customHeight="1" x14ac:dyDescent="0.3">
      <c r="A216" s="2"/>
      <c r="B216" s="3"/>
      <c r="C216" s="3"/>
      <c r="D216" s="3"/>
      <c r="E216" s="3"/>
      <c r="F216" s="2"/>
      <c r="G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5.75" customHeight="1" x14ac:dyDescent="0.3">
      <c r="A217" s="2"/>
      <c r="B217" s="3"/>
      <c r="C217" s="3"/>
      <c r="D217" s="3"/>
      <c r="E217" s="3"/>
      <c r="F217" s="2"/>
      <c r="G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5.75" customHeight="1" x14ac:dyDescent="0.3">
      <c r="A218" s="2"/>
      <c r="B218" s="3"/>
      <c r="C218" s="3"/>
      <c r="D218" s="3"/>
      <c r="E218" s="3"/>
      <c r="F218" s="2"/>
      <c r="G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5.75" customHeight="1" x14ac:dyDescent="0.3">
      <c r="A219" s="2"/>
      <c r="B219" s="3"/>
      <c r="C219" s="3"/>
      <c r="D219" s="3"/>
      <c r="E219" s="3"/>
      <c r="F219" s="2"/>
      <c r="G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5.75" customHeight="1" x14ac:dyDescent="0.3">
      <c r="A220" s="2"/>
      <c r="B220" s="3"/>
      <c r="C220" s="3"/>
      <c r="D220" s="3"/>
      <c r="E220" s="3"/>
      <c r="F220" s="2"/>
      <c r="G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5.75" customHeight="1" x14ac:dyDescent="0.3">
      <c r="A221" s="2"/>
      <c r="B221" s="3"/>
      <c r="C221" s="3"/>
      <c r="D221" s="3"/>
      <c r="E221" s="3"/>
      <c r="F221" s="2"/>
      <c r="G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5.75" customHeight="1" x14ac:dyDescent="0.3">
      <c r="A222" s="2"/>
      <c r="B222" s="3"/>
      <c r="C222" s="3"/>
      <c r="D222" s="3"/>
      <c r="E222" s="3"/>
      <c r="F222" s="2"/>
      <c r="G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5.75" customHeight="1" x14ac:dyDescent="0.3">
      <c r="A223" s="2"/>
      <c r="B223" s="3"/>
      <c r="C223" s="3"/>
      <c r="D223" s="3"/>
      <c r="E223" s="3"/>
      <c r="F223" s="2"/>
      <c r="G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5.75" customHeight="1" x14ac:dyDescent="0.3">
      <c r="A224" s="2"/>
      <c r="B224" s="3"/>
      <c r="C224" s="3"/>
      <c r="D224" s="3"/>
      <c r="E224" s="3"/>
      <c r="F224" s="2"/>
      <c r="G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5.75" customHeight="1" x14ac:dyDescent="0.3">
      <c r="A225" s="2"/>
      <c r="B225" s="3"/>
      <c r="C225" s="3"/>
      <c r="D225" s="3"/>
      <c r="E225" s="3"/>
      <c r="F225" s="2"/>
      <c r="G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5.75" customHeight="1" x14ac:dyDescent="0.3">
      <c r="A226" s="2"/>
      <c r="B226" s="3"/>
      <c r="C226" s="3"/>
      <c r="D226" s="3"/>
      <c r="E226" s="3"/>
      <c r="F226" s="2"/>
      <c r="G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5.75" customHeight="1" x14ac:dyDescent="0.3">
      <c r="A227" s="2"/>
      <c r="B227" s="3"/>
      <c r="C227" s="3"/>
      <c r="D227" s="3"/>
      <c r="E227" s="3"/>
      <c r="F227" s="2"/>
      <c r="G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5.75" customHeight="1" x14ac:dyDescent="0.3">
      <c r="A228" s="2"/>
      <c r="B228" s="3"/>
      <c r="C228" s="3"/>
      <c r="D228" s="3"/>
      <c r="E228" s="3"/>
      <c r="F228" s="2"/>
      <c r="G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5.75" customHeight="1" x14ac:dyDescent="0.3">
      <c r="A229" s="2"/>
      <c r="B229" s="3"/>
      <c r="C229" s="3"/>
      <c r="D229" s="3"/>
      <c r="E229" s="3"/>
      <c r="F229" s="2"/>
      <c r="G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5.75" customHeight="1" x14ac:dyDescent="0.3">
      <c r="A230" s="2"/>
      <c r="B230" s="3"/>
      <c r="C230" s="3"/>
      <c r="D230" s="3"/>
      <c r="E230" s="3"/>
      <c r="F230" s="2"/>
      <c r="G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5.75" customHeight="1" x14ac:dyDescent="0.3">
      <c r="A231" s="2"/>
      <c r="B231" s="3"/>
      <c r="C231" s="3"/>
      <c r="D231" s="3"/>
      <c r="E231" s="3"/>
      <c r="F231" s="2"/>
      <c r="G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5.75" customHeight="1" x14ac:dyDescent="0.3">
      <c r="A232" s="2"/>
      <c r="B232" s="3"/>
      <c r="C232" s="3"/>
      <c r="D232" s="3"/>
      <c r="E232" s="3"/>
      <c r="F232" s="2"/>
      <c r="G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5.75" customHeight="1" x14ac:dyDescent="0.3">
      <c r="A233" s="2"/>
      <c r="B233" s="3"/>
      <c r="C233" s="3"/>
      <c r="D233" s="3"/>
      <c r="E233" s="3"/>
      <c r="F233" s="2"/>
      <c r="G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5.75" customHeight="1" x14ac:dyDescent="0.3">
      <c r="A234" s="2"/>
      <c r="B234" s="3"/>
      <c r="C234" s="3"/>
      <c r="D234" s="3"/>
      <c r="E234" s="3"/>
      <c r="F234" s="2"/>
      <c r="G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5.75" customHeight="1" x14ac:dyDescent="0.3">
      <c r="A235" s="2"/>
      <c r="B235" s="3"/>
      <c r="C235" s="3"/>
      <c r="D235" s="3"/>
      <c r="E235" s="3"/>
      <c r="F235" s="2"/>
      <c r="G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5.75" customHeight="1" x14ac:dyDescent="0.3">
      <c r="A236" s="2"/>
      <c r="B236" s="3"/>
      <c r="C236" s="3"/>
      <c r="D236" s="3"/>
      <c r="E236" s="3"/>
      <c r="F236" s="2"/>
      <c r="G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5.75" customHeight="1" x14ac:dyDescent="0.3">
      <c r="A237" s="2"/>
      <c r="B237" s="3"/>
      <c r="C237" s="3"/>
      <c r="D237" s="3"/>
      <c r="E237" s="3"/>
      <c r="F237" s="2"/>
      <c r="G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5.75" customHeight="1" x14ac:dyDescent="0.3">
      <c r="A238" s="2"/>
      <c r="B238" s="3"/>
      <c r="C238" s="3"/>
      <c r="D238" s="3"/>
      <c r="E238" s="3"/>
      <c r="F238" s="2"/>
      <c r="G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5.75" customHeight="1" x14ac:dyDescent="0.3">
      <c r="A239" s="2"/>
      <c r="B239" s="3"/>
      <c r="C239" s="3"/>
      <c r="D239" s="3"/>
      <c r="E239" s="3"/>
      <c r="F239" s="2"/>
      <c r="G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5.75" customHeight="1" x14ac:dyDescent="0.3">
      <c r="A240" s="2"/>
      <c r="B240" s="3"/>
      <c r="C240" s="3"/>
      <c r="D240" s="3"/>
      <c r="E240" s="3"/>
      <c r="F240" s="2"/>
      <c r="G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5.75" customHeight="1" x14ac:dyDescent="0.3">
      <c r="A241" s="2"/>
      <c r="B241" s="3"/>
      <c r="C241" s="3"/>
      <c r="D241" s="3"/>
      <c r="E241" s="3"/>
      <c r="F241" s="2"/>
      <c r="G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5.75" customHeight="1" x14ac:dyDescent="0.3">
      <c r="A242" s="2"/>
      <c r="B242" s="3"/>
      <c r="C242" s="3"/>
      <c r="D242" s="3"/>
      <c r="E242" s="3"/>
      <c r="F242" s="2"/>
      <c r="G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5.75" customHeight="1" x14ac:dyDescent="0.3">
      <c r="A243" s="2"/>
      <c r="B243" s="3"/>
      <c r="C243" s="3"/>
      <c r="D243" s="3"/>
      <c r="E243" s="3"/>
      <c r="F243" s="2"/>
      <c r="G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5.75" customHeight="1" x14ac:dyDescent="0.3">
      <c r="A244" s="2"/>
      <c r="B244" s="3"/>
      <c r="C244" s="3"/>
      <c r="D244" s="3"/>
      <c r="E244" s="3"/>
      <c r="F244" s="2"/>
      <c r="G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5.75" customHeight="1" x14ac:dyDescent="0.3">
      <c r="A245" s="2"/>
      <c r="B245" s="3"/>
      <c r="C245" s="3"/>
      <c r="D245" s="3"/>
      <c r="E245" s="3"/>
      <c r="F245" s="2"/>
      <c r="G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5.75" customHeight="1" x14ac:dyDescent="0.3">
      <c r="A246" s="2"/>
      <c r="B246" s="3"/>
      <c r="C246" s="3"/>
      <c r="D246" s="3"/>
      <c r="E246" s="3"/>
      <c r="F246" s="2"/>
      <c r="G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5.75" customHeight="1" x14ac:dyDescent="0.3">
      <c r="A247" s="2"/>
      <c r="B247" s="3"/>
      <c r="C247" s="3"/>
      <c r="D247" s="3"/>
      <c r="E247" s="3"/>
      <c r="F247" s="2"/>
      <c r="G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5.75" customHeight="1" x14ac:dyDescent="0.3">
      <c r="A248" s="2"/>
      <c r="B248" s="3"/>
      <c r="C248" s="3"/>
      <c r="D248" s="3"/>
      <c r="E248" s="3"/>
      <c r="F248" s="2"/>
      <c r="G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5.75" customHeight="1" x14ac:dyDescent="0.3">
      <c r="A249" s="2"/>
      <c r="B249" s="3"/>
      <c r="C249" s="3"/>
      <c r="D249" s="3"/>
      <c r="E249" s="3"/>
      <c r="F249" s="2"/>
      <c r="G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5.75" customHeight="1" x14ac:dyDescent="0.3">
      <c r="A250" s="2"/>
      <c r="B250" s="3"/>
      <c r="C250" s="3"/>
      <c r="D250" s="3"/>
      <c r="E250" s="3"/>
      <c r="F250" s="2"/>
      <c r="G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5.75" customHeight="1" x14ac:dyDescent="0.3">
      <c r="A251" s="2"/>
      <c r="B251" s="3"/>
      <c r="C251" s="3"/>
      <c r="D251" s="3"/>
      <c r="E251" s="3"/>
      <c r="F251" s="2"/>
      <c r="G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40.4" customHeight="1" x14ac:dyDescent="0.3">
      <c r="B252" s="3"/>
      <c r="C252" s="3"/>
      <c r="D252" s="3"/>
      <c r="E252" s="3"/>
      <c r="F252" s="2"/>
      <c r="G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5" customHeight="1" x14ac:dyDescent="0.3">
      <c r="A253" s="2"/>
      <c r="B253" s="3"/>
      <c r="C253" s="3"/>
      <c r="D253" s="3"/>
      <c r="E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5.75" customHeight="1" x14ac:dyDescent="0.3">
      <c r="A254" s="2"/>
      <c r="B254" s="3"/>
      <c r="C254" s="3"/>
      <c r="D254" s="3"/>
      <c r="E254" s="3"/>
      <c r="F254" s="2"/>
      <c r="G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5.75" customHeight="1" x14ac:dyDescent="0.3">
      <c r="A255" s="2"/>
      <c r="B255" s="3"/>
      <c r="C255" s="3"/>
      <c r="D255" s="3"/>
      <c r="E255" s="3"/>
      <c r="F255" s="2"/>
      <c r="G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5.75" customHeight="1" x14ac:dyDescent="0.3">
      <c r="A256" s="2"/>
      <c r="B256" s="2"/>
      <c r="C256" s="2"/>
      <c r="D256" s="2"/>
      <c r="E256" s="2"/>
      <c r="F256" s="2"/>
      <c r="G256" s="37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5.75" customHeight="1" x14ac:dyDescent="0.3">
      <c r="A257" s="2"/>
      <c r="B257" s="2"/>
      <c r="C257" s="2"/>
      <c r="D257" s="2"/>
      <c r="E257" s="2"/>
      <c r="F257" s="2"/>
      <c r="G257" s="37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5.75" customHeight="1" x14ac:dyDescent="0.3">
      <c r="A258" s="2"/>
      <c r="B258" s="2"/>
      <c r="C258" s="2"/>
      <c r="D258" s="2"/>
      <c r="E258" s="2"/>
      <c r="F258" s="2"/>
      <c r="G258" s="37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5.75" customHeight="1" x14ac:dyDescent="0.3">
      <c r="A259" s="2"/>
      <c r="B259" s="2"/>
      <c r="C259" s="2"/>
      <c r="D259" s="2"/>
      <c r="E259" s="2"/>
      <c r="F259" s="2"/>
      <c r="G259" s="37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5.75" customHeight="1" x14ac:dyDescent="0.3">
      <c r="A260" s="2"/>
      <c r="B260" s="2"/>
      <c r="C260" s="2"/>
      <c r="D260" s="2"/>
      <c r="E260" s="2"/>
      <c r="F260" s="2"/>
      <c r="G260" s="37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5.75" customHeight="1" x14ac:dyDescent="0.3">
      <c r="A261" s="2"/>
      <c r="B261" s="2"/>
      <c r="C261" s="2"/>
      <c r="D261" s="2"/>
      <c r="E261" s="2"/>
      <c r="F261" s="2"/>
      <c r="G261" s="37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5.75" customHeight="1" x14ac:dyDescent="0.3">
      <c r="A262" s="2"/>
      <c r="B262" s="2"/>
      <c r="C262" s="2"/>
      <c r="D262" s="2"/>
      <c r="E262" s="2"/>
      <c r="F262" s="2"/>
      <c r="G262" s="37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5.75" customHeight="1" x14ac:dyDescent="0.3">
      <c r="A263" s="2"/>
      <c r="B263" s="2"/>
      <c r="C263" s="2"/>
      <c r="D263" s="2"/>
      <c r="E263" s="2"/>
      <c r="F263" s="2"/>
      <c r="G263" s="37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5.75" customHeight="1" x14ac:dyDescent="0.3">
      <c r="A264" s="2"/>
      <c r="B264" s="2"/>
      <c r="C264" s="2"/>
      <c r="D264" s="2"/>
      <c r="E264" s="2"/>
      <c r="F264" s="2"/>
      <c r="G264" s="37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5.75" customHeight="1" x14ac:dyDescent="0.3">
      <c r="A265" s="2"/>
      <c r="B265" s="2"/>
      <c r="C265" s="2"/>
      <c r="D265" s="2"/>
      <c r="E265" s="2"/>
      <c r="F265" s="2"/>
      <c r="G265" s="37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5.75" customHeight="1" x14ac:dyDescent="0.3">
      <c r="A266" s="2"/>
      <c r="B266" s="2"/>
      <c r="C266" s="2"/>
      <c r="D266" s="2"/>
      <c r="E266" s="2"/>
      <c r="F266" s="2"/>
      <c r="G266" s="37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5.75" customHeight="1" x14ac:dyDescent="0.3">
      <c r="A267" s="2"/>
      <c r="B267" s="2"/>
      <c r="C267" s="2"/>
      <c r="D267" s="2"/>
      <c r="E267" s="2"/>
      <c r="F267" s="2"/>
      <c r="G267" s="37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5.75" customHeight="1" x14ac:dyDescent="0.3">
      <c r="A268" s="2"/>
      <c r="B268" s="2"/>
      <c r="C268" s="2"/>
      <c r="D268" s="2"/>
      <c r="E268" s="2"/>
      <c r="F268" s="2"/>
      <c r="G268" s="37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5.75" customHeight="1" x14ac:dyDescent="0.3">
      <c r="A269" s="2"/>
      <c r="B269" s="2"/>
      <c r="C269" s="2"/>
      <c r="D269" s="2"/>
      <c r="E269" s="2"/>
      <c r="F269" s="2"/>
      <c r="G269" s="37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5.75" customHeight="1" x14ac:dyDescent="0.3">
      <c r="A270" s="2"/>
      <c r="B270" s="2"/>
      <c r="C270" s="2"/>
      <c r="D270" s="2"/>
      <c r="E270" s="2"/>
      <c r="F270" s="2"/>
      <c r="G270" s="37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5.75" customHeight="1" x14ac:dyDescent="0.3">
      <c r="A271" s="2"/>
      <c r="B271" s="2"/>
      <c r="C271" s="2"/>
      <c r="D271" s="2"/>
      <c r="E271" s="2"/>
      <c r="F271" s="2"/>
      <c r="G271" s="3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5.75" customHeight="1" x14ac:dyDescent="0.3">
      <c r="A272" s="2"/>
      <c r="B272" s="2"/>
      <c r="C272" s="2"/>
      <c r="D272" s="2"/>
      <c r="E272" s="2"/>
      <c r="F272" s="2"/>
      <c r="G272" s="37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5.75" customHeight="1" x14ac:dyDescent="0.3">
      <c r="A273" s="2"/>
      <c r="B273" s="2"/>
      <c r="C273" s="2"/>
      <c r="D273" s="2"/>
      <c r="E273" s="2"/>
      <c r="F273" s="2"/>
      <c r="G273" s="37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5.75" customHeight="1" x14ac:dyDescent="0.3">
      <c r="A274" s="2"/>
      <c r="B274" s="2"/>
      <c r="C274" s="2"/>
      <c r="D274" s="2"/>
      <c r="E274" s="2"/>
      <c r="F274" s="2"/>
      <c r="G274" s="37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5.75" customHeight="1" x14ac:dyDescent="0.3">
      <c r="A275" s="2"/>
      <c r="B275" s="2"/>
      <c r="C275" s="2"/>
      <c r="D275" s="2"/>
      <c r="E275" s="2"/>
      <c r="F275" s="2"/>
      <c r="G275" s="37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5.75" customHeight="1" x14ac:dyDescent="0.3">
      <c r="A276" s="2"/>
      <c r="B276" s="2"/>
      <c r="C276" s="2"/>
      <c r="D276" s="2"/>
      <c r="E276" s="2"/>
      <c r="F276" s="2"/>
      <c r="G276" s="37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5.75" customHeight="1" x14ac:dyDescent="0.3">
      <c r="A277" s="2"/>
      <c r="B277" s="2"/>
      <c r="C277" s="2"/>
      <c r="D277" s="2"/>
      <c r="E277" s="2"/>
      <c r="F277" s="2"/>
      <c r="G277" s="37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5.75" customHeight="1" x14ac:dyDescent="0.3">
      <c r="A278" s="2"/>
      <c r="B278" s="2"/>
      <c r="C278" s="2"/>
      <c r="D278" s="2"/>
      <c r="E278" s="2"/>
      <c r="F278" s="2"/>
      <c r="G278" s="37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5.75" customHeight="1" x14ac:dyDescent="0.3">
      <c r="A279" s="2"/>
      <c r="B279" s="2"/>
      <c r="C279" s="2"/>
      <c r="D279" s="2"/>
      <c r="E279" s="2"/>
      <c r="F279" s="2"/>
      <c r="G279" s="37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5.75" customHeight="1" x14ac:dyDescent="0.3">
      <c r="A280" s="2"/>
      <c r="B280" s="2"/>
      <c r="C280" s="2"/>
      <c r="D280" s="2"/>
      <c r="E280" s="2"/>
      <c r="F280" s="2"/>
      <c r="G280" s="37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5.75" customHeight="1" x14ac:dyDescent="0.3">
      <c r="A281" s="2"/>
      <c r="B281" s="2"/>
      <c r="C281" s="2"/>
      <c r="D281" s="2"/>
      <c r="E281" s="2"/>
      <c r="F281" s="2"/>
      <c r="G281" s="37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5.75" customHeight="1" x14ac:dyDescent="0.3">
      <c r="A282" s="2"/>
      <c r="B282" s="2"/>
      <c r="C282" s="2"/>
      <c r="D282" s="2"/>
      <c r="E282" s="2"/>
      <c r="F282" s="2"/>
      <c r="G282" s="37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5.75" customHeight="1" x14ac:dyDescent="0.3">
      <c r="A283" s="2"/>
      <c r="B283" s="2"/>
      <c r="C283" s="2"/>
      <c r="D283" s="2"/>
      <c r="E283" s="2"/>
      <c r="F283" s="2"/>
      <c r="G283" s="37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5.75" customHeight="1" x14ac:dyDescent="0.3">
      <c r="A284" s="2"/>
      <c r="B284" s="2"/>
      <c r="C284" s="2"/>
      <c r="D284" s="2"/>
      <c r="E284" s="2"/>
      <c r="F284" s="2"/>
      <c r="G284" s="37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5.75" customHeight="1" x14ac:dyDescent="0.3">
      <c r="A285" s="2"/>
      <c r="B285" s="2"/>
      <c r="C285" s="2"/>
      <c r="D285" s="2"/>
      <c r="E285" s="2"/>
      <c r="F285" s="2"/>
      <c r="G285" s="37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5.75" customHeight="1" x14ac:dyDescent="0.3">
      <c r="A286" s="2"/>
      <c r="B286" s="2"/>
      <c r="C286" s="2"/>
      <c r="D286" s="2"/>
      <c r="E286" s="2"/>
      <c r="F286" s="2"/>
      <c r="G286" s="37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5.75" customHeight="1" x14ac:dyDescent="0.3">
      <c r="A287" s="2"/>
      <c r="B287" s="2"/>
      <c r="C287" s="2"/>
      <c r="D287" s="2"/>
      <c r="E287" s="2"/>
      <c r="F287" s="2"/>
      <c r="G287" s="37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5.75" customHeight="1" x14ac:dyDescent="0.3">
      <c r="A288" s="2"/>
      <c r="B288" s="2"/>
      <c r="C288" s="2"/>
      <c r="D288" s="2"/>
      <c r="E288" s="2"/>
      <c r="F288" s="2"/>
      <c r="G288" s="37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5.75" customHeight="1" x14ac:dyDescent="0.3">
      <c r="A289" s="2"/>
      <c r="B289" s="2"/>
      <c r="C289" s="2"/>
      <c r="D289" s="2"/>
      <c r="E289" s="2"/>
      <c r="F289" s="2"/>
      <c r="G289" s="37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5.75" customHeight="1" x14ac:dyDescent="0.3">
      <c r="A290" s="2"/>
      <c r="B290" s="2"/>
      <c r="C290" s="2"/>
      <c r="D290" s="2"/>
      <c r="E290" s="2"/>
      <c r="F290" s="2"/>
      <c r="G290" s="37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5.75" customHeight="1" x14ac:dyDescent="0.3">
      <c r="A291" s="2"/>
      <c r="B291" s="2"/>
      <c r="C291" s="2"/>
      <c r="D291" s="2"/>
      <c r="E291" s="2"/>
      <c r="F291" s="2"/>
      <c r="G291" s="37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5.75" customHeight="1" x14ac:dyDescent="0.3">
      <c r="A292" s="2"/>
      <c r="B292" s="2"/>
      <c r="C292" s="2"/>
      <c r="D292" s="2"/>
      <c r="E292" s="2"/>
      <c r="F292" s="2"/>
      <c r="G292" s="37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5.75" customHeight="1" x14ac:dyDescent="0.3">
      <c r="A293" s="2"/>
      <c r="B293" s="2"/>
      <c r="C293" s="2"/>
      <c r="D293" s="2"/>
      <c r="E293" s="2"/>
      <c r="F293" s="2"/>
      <c r="G293" s="37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5.75" customHeight="1" x14ac:dyDescent="0.3">
      <c r="A294" s="2"/>
      <c r="B294" s="2"/>
      <c r="C294" s="2"/>
      <c r="D294" s="2"/>
      <c r="E294" s="2"/>
      <c r="F294" s="2"/>
      <c r="G294" s="37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5.75" customHeight="1" x14ac:dyDescent="0.3">
      <c r="A295" s="2"/>
      <c r="B295" s="2"/>
      <c r="C295" s="2"/>
      <c r="D295" s="2"/>
      <c r="E295" s="2"/>
      <c r="F295" s="2"/>
      <c r="G295" s="37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5.75" customHeight="1" x14ac:dyDescent="0.3">
      <c r="A296" s="2"/>
      <c r="B296" s="2"/>
      <c r="C296" s="2"/>
      <c r="D296" s="2"/>
      <c r="E296" s="2"/>
      <c r="F296" s="2"/>
      <c r="G296" s="37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5.75" customHeight="1" x14ac:dyDescent="0.3">
      <c r="A297" s="2"/>
      <c r="B297" s="2"/>
      <c r="C297" s="2"/>
      <c r="D297" s="2"/>
      <c r="E297" s="2"/>
      <c r="F297" s="2"/>
      <c r="G297" s="37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5.75" customHeight="1" x14ac:dyDescent="0.3">
      <c r="A298" s="2"/>
      <c r="B298" s="2"/>
      <c r="C298" s="2"/>
      <c r="D298" s="2"/>
      <c r="E298" s="2"/>
      <c r="F298" s="2"/>
      <c r="G298" s="37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5.75" customHeight="1" x14ac:dyDescent="0.3">
      <c r="A299" s="2"/>
      <c r="B299" s="2"/>
      <c r="C299" s="2"/>
      <c r="D299" s="2"/>
      <c r="E299" s="2"/>
      <c r="F299" s="2"/>
      <c r="G299" s="37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5.75" customHeight="1" x14ac:dyDescent="0.3">
      <c r="A300" s="2"/>
      <c r="B300" s="2"/>
      <c r="C300" s="2"/>
      <c r="D300" s="2"/>
      <c r="E300" s="2"/>
      <c r="F300" s="2"/>
      <c r="G300" s="37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5.75" customHeight="1" x14ac:dyDescent="0.3">
      <c r="A301" s="2"/>
      <c r="B301" s="2"/>
      <c r="C301" s="2"/>
      <c r="D301" s="2"/>
      <c r="E301" s="2"/>
      <c r="F301" s="2"/>
      <c r="G301" s="37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5.75" customHeight="1" x14ac:dyDescent="0.3">
      <c r="A302" s="2"/>
      <c r="B302" s="2"/>
      <c r="C302" s="2"/>
      <c r="D302" s="2"/>
      <c r="E302" s="2"/>
      <c r="F302" s="2"/>
      <c r="G302" s="37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5.75" customHeight="1" x14ac:dyDescent="0.3">
      <c r="A303" s="2"/>
      <c r="B303" s="2"/>
      <c r="C303" s="2"/>
      <c r="D303" s="2"/>
      <c r="E303" s="2"/>
      <c r="F303" s="2"/>
      <c r="G303" s="37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5.75" customHeight="1" x14ac:dyDescent="0.3">
      <c r="A304" s="2"/>
      <c r="B304" s="2"/>
      <c r="C304" s="2"/>
      <c r="D304" s="2"/>
      <c r="E304" s="2"/>
      <c r="F304" s="2"/>
      <c r="G304" s="37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5.75" customHeight="1" x14ac:dyDescent="0.3">
      <c r="A305" s="2"/>
      <c r="B305" s="2"/>
      <c r="C305" s="2"/>
      <c r="D305" s="2"/>
      <c r="E305" s="2"/>
      <c r="F305" s="2"/>
      <c r="G305" s="37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5.75" customHeight="1" x14ac:dyDescent="0.3">
      <c r="A306" s="2"/>
      <c r="B306" s="2"/>
      <c r="C306" s="2"/>
      <c r="D306" s="2"/>
      <c r="E306" s="2"/>
      <c r="F306" s="2"/>
      <c r="G306" s="37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5.75" customHeight="1" x14ac:dyDescent="0.3">
      <c r="A307" s="2"/>
      <c r="B307" s="2"/>
      <c r="C307" s="2"/>
      <c r="D307" s="2"/>
      <c r="E307" s="2"/>
      <c r="F307" s="2"/>
      <c r="G307" s="37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5.75" customHeight="1" x14ac:dyDescent="0.3">
      <c r="A308" s="2"/>
      <c r="B308" s="2"/>
      <c r="C308" s="2"/>
      <c r="D308" s="2"/>
      <c r="E308" s="2"/>
      <c r="F308" s="2"/>
      <c r="G308" s="37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5.75" customHeight="1" x14ac:dyDescent="0.3">
      <c r="A309" s="2"/>
      <c r="B309" s="2"/>
      <c r="C309" s="2"/>
      <c r="D309" s="2"/>
      <c r="E309" s="2"/>
      <c r="F309" s="2"/>
      <c r="G309" s="37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5.75" customHeight="1" x14ac:dyDescent="0.3">
      <c r="A310" s="2"/>
      <c r="B310" s="2"/>
      <c r="C310" s="2"/>
      <c r="D310" s="2"/>
      <c r="E310" s="2"/>
      <c r="F310" s="2"/>
      <c r="G310" s="37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5.75" customHeight="1" x14ac:dyDescent="0.3">
      <c r="A311" s="2"/>
      <c r="B311" s="2"/>
      <c r="C311" s="2"/>
      <c r="D311" s="2"/>
      <c r="E311" s="2"/>
      <c r="F311" s="2"/>
      <c r="G311" s="37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5.75" customHeight="1" x14ac:dyDescent="0.3">
      <c r="A312" s="2"/>
      <c r="B312" s="2"/>
      <c r="C312" s="2"/>
      <c r="D312" s="2"/>
      <c r="E312" s="2"/>
      <c r="F312" s="2"/>
      <c r="G312" s="37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5.75" customHeight="1" x14ac:dyDescent="0.3">
      <c r="A313" s="2"/>
      <c r="B313" s="2"/>
      <c r="C313" s="2"/>
      <c r="D313" s="2"/>
      <c r="E313" s="2"/>
      <c r="F313" s="2"/>
      <c r="G313" s="37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5.75" customHeight="1" x14ac:dyDescent="0.3">
      <c r="A314" s="2"/>
      <c r="B314" s="2"/>
      <c r="C314" s="2"/>
      <c r="D314" s="2"/>
      <c r="E314" s="2"/>
      <c r="F314" s="2"/>
      <c r="G314" s="37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5.75" customHeight="1" x14ac:dyDescent="0.3">
      <c r="A315" s="2"/>
      <c r="B315" s="2"/>
      <c r="C315" s="2"/>
      <c r="D315" s="2"/>
      <c r="E315" s="2"/>
      <c r="F315" s="2"/>
      <c r="G315" s="37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5.75" customHeight="1" x14ac:dyDescent="0.3">
      <c r="A316" s="2"/>
      <c r="B316" s="2"/>
      <c r="C316" s="2"/>
      <c r="D316" s="2"/>
      <c r="E316" s="2"/>
      <c r="F316" s="2"/>
      <c r="G316" s="37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5.75" customHeight="1" x14ac:dyDescent="0.3">
      <c r="A317" s="2"/>
      <c r="B317" s="2"/>
      <c r="C317" s="2"/>
      <c r="D317" s="2"/>
      <c r="E317" s="2"/>
      <c r="F317" s="2"/>
      <c r="G317" s="37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5.75" customHeight="1" x14ac:dyDescent="0.3">
      <c r="A318" s="2"/>
      <c r="B318" s="2"/>
      <c r="C318" s="2"/>
      <c r="D318" s="2"/>
      <c r="E318" s="2"/>
      <c r="F318" s="2"/>
      <c r="G318" s="37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5.75" customHeight="1" x14ac:dyDescent="0.3">
      <c r="A319" s="2"/>
      <c r="B319" s="2"/>
      <c r="C319" s="2"/>
      <c r="D319" s="2"/>
      <c r="E319" s="2"/>
      <c r="F319" s="2"/>
      <c r="G319" s="37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5.75" customHeight="1" x14ac:dyDescent="0.3">
      <c r="A320" s="2"/>
      <c r="B320" s="2"/>
      <c r="C320" s="2"/>
      <c r="D320" s="2"/>
      <c r="E320" s="2"/>
      <c r="F320" s="2"/>
      <c r="G320" s="37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5.75" customHeight="1" x14ac:dyDescent="0.3">
      <c r="A321" s="2"/>
      <c r="B321" s="2"/>
      <c r="C321" s="2"/>
      <c r="D321" s="2"/>
      <c r="E321" s="2"/>
      <c r="F321" s="2"/>
      <c r="G321" s="37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5.75" customHeight="1" x14ac:dyDescent="0.3">
      <c r="A322" s="2"/>
      <c r="B322" s="2"/>
      <c r="C322" s="2"/>
      <c r="D322" s="2"/>
      <c r="E322" s="2"/>
      <c r="F322" s="2"/>
      <c r="G322" s="37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5.75" customHeight="1" x14ac:dyDescent="0.3">
      <c r="A323" s="2"/>
      <c r="B323" s="2"/>
      <c r="C323" s="2"/>
      <c r="D323" s="2"/>
      <c r="E323" s="2"/>
      <c r="F323" s="2"/>
      <c r="G323" s="37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5.75" customHeight="1" x14ac:dyDescent="0.3">
      <c r="A324" s="2"/>
      <c r="B324" s="2"/>
      <c r="C324" s="2"/>
      <c r="D324" s="2"/>
      <c r="E324" s="2"/>
      <c r="F324" s="2"/>
      <c r="G324" s="37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5.75" customHeight="1" x14ac:dyDescent="0.3">
      <c r="A325" s="2"/>
      <c r="B325" s="2"/>
      <c r="C325" s="2"/>
      <c r="D325" s="2"/>
      <c r="E325" s="2"/>
      <c r="F325" s="2"/>
      <c r="G325" s="37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5.75" customHeight="1" x14ac:dyDescent="0.3">
      <c r="A326" s="2"/>
      <c r="B326" s="2"/>
      <c r="C326" s="2"/>
      <c r="D326" s="2"/>
      <c r="E326" s="2"/>
      <c r="F326" s="2"/>
      <c r="G326" s="37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5.75" customHeight="1" x14ac:dyDescent="0.3">
      <c r="A327" s="2"/>
      <c r="B327" s="2"/>
      <c r="C327" s="2"/>
      <c r="D327" s="2"/>
      <c r="E327" s="2"/>
      <c r="F327" s="2"/>
      <c r="G327" s="37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5.75" customHeight="1" x14ac:dyDescent="0.3">
      <c r="A328" s="2"/>
      <c r="B328" s="2"/>
      <c r="C328" s="2"/>
      <c r="D328" s="2"/>
      <c r="E328" s="2"/>
      <c r="F328" s="2"/>
      <c r="G328" s="37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5.75" customHeight="1" x14ac:dyDescent="0.3">
      <c r="A329" s="2"/>
      <c r="B329" s="2"/>
      <c r="C329" s="2"/>
      <c r="D329" s="2"/>
      <c r="E329" s="2"/>
      <c r="F329" s="2"/>
      <c r="G329" s="37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5.75" customHeight="1" x14ac:dyDescent="0.3">
      <c r="A330" s="2"/>
      <c r="B330" s="2"/>
      <c r="C330" s="2"/>
      <c r="D330" s="2"/>
      <c r="E330" s="2"/>
      <c r="F330" s="2"/>
      <c r="G330" s="37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5.75" customHeight="1" x14ac:dyDescent="0.3">
      <c r="A331" s="2"/>
      <c r="B331" s="2"/>
      <c r="C331" s="2"/>
      <c r="D331" s="2"/>
      <c r="E331" s="2"/>
      <c r="F331" s="2"/>
      <c r="G331" s="37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5.75" customHeight="1" x14ac:dyDescent="0.3">
      <c r="A332" s="2"/>
      <c r="B332" s="2"/>
      <c r="C332" s="2"/>
      <c r="D332" s="2"/>
      <c r="E332" s="2"/>
      <c r="F332" s="2"/>
      <c r="G332" s="37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5.75" customHeight="1" x14ac:dyDescent="0.3">
      <c r="A333" s="2"/>
      <c r="B333" s="2"/>
      <c r="C333" s="2"/>
      <c r="D333" s="2"/>
      <c r="E333" s="2"/>
      <c r="F333" s="2"/>
      <c r="G333" s="37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5.75" customHeight="1" x14ac:dyDescent="0.3">
      <c r="A334" s="2"/>
      <c r="B334" s="2"/>
      <c r="C334" s="2"/>
      <c r="D334" s="2"/>
      <c r="E334" s="2"/>
      <c r="F334" s="2"/>
      <c r="G334" s="37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5.75" customHeight="1" x14ac:dyDescent="0.3">
      <c r="A335" s="2"/>
      <c r="B335" s="2"/>
      <c r="C335" s="2"/>
      <c r="D335" s="2"/>
      <c r="E335" s="2"/>
      <c r="F335" s="2"/>
      <c r="G335" s="37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5.75" customHeight="1" x14ac:dyDescent="0.3">
      <c r="A336" s="2"/>
      <c r="B336" s="2"/>
      <c r="C336" s="2"/>
      <c r="D336" s="2"/>
      <c r="E336" s="2"/>
      <c r="F336" s="2"/>
      <c r="G336" s="37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5.75" customHeight="1" x14ac:dyDescent="0.3">
      <c r="A337" s="2"/>
      <c r="B337" s="2"/>
      <c r="C337" s="2"/>
      <c r="D337" s="2"/>
      <c r="E337" s="2"/>
      <c r="F337" s="2"/>
      <c r="G337" s="37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5.75" customHeight="1" x14ac:dyDescent="0.3">
      <c r="A338" s="2"/>
      <c r="B338" s="2"/>
      <c r="C338" s="2"/>
      <c r="D338" s="2"/>
      <c r="E338" s="2"/>
      <c r="F338" s="2"/>
      <c r="G338" s="37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5.75" customHeight="1" x14ac:dyDescent="0.3">
      <c r="A339" s="2"/>
      <c r="B339" s="2"/>
      <c r="C339" s="2"/>
      <c r="D339" s="2"/>
      <c r="E339" s="2"/>
      <c r="F339" s="2"/>
      <c r="G339" s="37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5.75" customHeight="1" x14ac:dyDescent="0.3">
      <c r="A340" s="2"/>
      <c r="B340" s="2"/>
      <c r="C340" s="2"/>
      <c r="D340" s="2"/>
      <c r="E340" s="2"/>
      <c r="F340" s="2"/>
      <c r="G340" s="37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5.75" customHeight="1" x14ac:dyDescent="0.3">
      <c r="A341" s="2"/>
      <c r="B341" s="2"/>
      <c r="C341" s="2"/>
      <c r="D341" s="2"/>
      <c r="E341" s="2"/>
      <c r="F341" s="2"/>
      <c r="G341" s="37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5.75" customHeight="1" x14ac:dyDescent="0.3">
      <c r="A342" s="2"/>
      <c r="B342" s="2"/>
      <c r="C342" s="2"/>
      <c r="D342" s="2"/>
      <c r="E342" s="2"/>
      <c r="F342" s="2"/>
      <c r="G342" s="37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5.75" customHeight="1" x14ac:dyDescent="0.3">
      <c r="A343" s="2"/>
      <c r="B343" s="2"/>
      <c r="C343" s="2"/>
      <c r="D343" s="2"/>
      <c r="E343" s="2"/>
      <c r="F343" s="2"/>
      <c r="G343" s="37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5.75" customHeight="1" x14ac:dyDescent="0.3">
      <c r="A344" s="2"/>
      <c r="B344" s="2"/>
      <c r="C344" s="2"/>
      <c r="D344" s="2"/>
      <c r="E344" s="2"/>
      <c r="F344" s="2"/>
      <c r="G344" s="37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5.75" customHeight="1" x14ac:dyDescent="0.3">
      <c r="A345" s="2"/>
      <c r="B345" s="2"/>
      <c r="C345" s="2"/>
      <c r="D345" s="2"/>
      <c r="E345" s="2"/>
      <c r="F345" s="2"/>
      <c r="G345" s="37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5.75" customHeight="1" x14ac:dyDescent="0.3">
      <c r="A346" s="2"/>
      <c r="B346" s="2"/>
      <c r="C346" s="2"/>
      <c r="D346" s="2"/>
      <c r="E346" s="2"/>
      <c r="F346" s="2"/>
      <c r="G346" s="37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5.75" customHeight="1" x14ac:dyDescent="0.3">
      <c r="A347" s="2"/>
      <c r="B347" s="2"/>
      <c r="C347" s="2"/>
      <c r="D347" s="2"/>
      <c r="E347" s="2"/>
      <c r="F347" s="2"/>
      <c r="G347" s="37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5.75" customHeight="1" x14ac:dyDescent="0.3">
      <c r="A348" s="2"/>
      <c r="B348" s="2"/>
      <c r="C348" s="2"/>
      <c r="D348" s="2"/>
      <c r="E348" s="2"/>
      <c r="F348" s="2"/>
      <c r="G348" s="37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5.75" customHeight="1" x14ac:dyDescent="0.3">
      <c r="A349" s="2"/>
      <c r="B349" s="2"/>
      <c r="C349" s="2"/>
      <c r="D349" s="2"/>
      <c r="E349" s="2"/>
      <c r="F349" s="2"/>
      <c r="G349" s="37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5.75" customHeight="1" x14ac:dyDescent="0.3">
      <c r="A350" s="2"/>
      <c r="B350" s="2"/>
      <c r="C350" s="2"/>
      <c r="D350" s="2"/>
      <c r="E350" s="2"/>
      <c r="F350" s="2"/>
      <c r="G350" s="37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5.75" customHeight="1" x14ac:dyDescent="0.3">
      <c r="A351" s="2"/>
      <c r="B351" s="2"/>
      <c r="C351" s="2"/>
      <c r="D351" s="2"/>
      <c r="E351" s="2"/>
      <c r="F351" s="2"/>
      <c r="G351" s="37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5.75" customHeight="1" x14ac:dyDescent="0.3">
      <c r="A352" s="2"/>
      <c r="B352" s="2"/>
      <c r="C352" s="2"/>
      <c r="D352" s="2"/>
      <c r="E352" s="2"/>
      <c r="F352" s="2"/>
      <c r="G352" s="3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5.75" customHeight="1" x14ac:dyDescent="0.3">
      <c r="A353" s="2"/>
      <c r="B353" s="2"/>
      <c r="C353" s="2"/>
      <c r="D353" s="2"/>
      <c r="E353" s="2"/>
      <c r="F353" s="2"/>
      <c r="G353" s="3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5.75" customHeight="1" x14ac:dyDescent="0.3">
      <c r="A354" s="2"/>
      <c r="B354" s="2"/>
      <c r="C354" s="2"/>
      <c r="D354" s="2"/>
      <c r="E354" s="2"/>
      <c r="F354" s="2"/>
      <c r="G354" s="3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5.75" customHeight="1" x14ac:dyDescent="0.3">
      <c r="A355" s="2"/>
      <c r="B355" s="2"/>
      <c r="C355" s="2"/>
      <c r="D355" s="2"/>
      <c r="E355" s="2"/>
      <c r="F355" s="2"/>
      <c r="G355" s="3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5.75" customHeight="1" x14ac:dyDescent="0.3">
      <c r="A356" s="2"/>
      <c r="B356" s="2"/>
      <c r="C356" s="2"/>
      <c r="D356" s="2"/>
      <c r="E356" s="2"/>
      <c r="F356" s="2"/>
      <c r="G356" s="3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5.75" customHeight="1" x14ac:dyDescent="0.3">
      <c r="A357" s="2"/>
      <c r="B357" s="2"/>
      <c r="C357" s="2"/>
      <c r="D357" s="2"/>
      <c r="E357" s="2"/>
      <c r="F357" s="2"/>
      <c r="G357" s="3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5.75" customHeight="1" x14ac:dyDescent="0.3">
      <c r="A358" s="2"/>
      <c r="B358" s="2"/>
      <c r="C358" s="2"/>
      <c r="D358" s="2"/>
      <c r="E358" s="2"/>
      <c r="F358" s="2"/>
      <c r="G358" s="3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5.75" customHeight="1" x14ac:dyDescent="0.3">
      <c r="A359" s="2"/>
      <c r="B359" s="2"/>
      <c r="C359" s="2"/>
      <c r="D359" s="2"/>
      <c r="E359" s="2"/>
      <c r="F359" s="2"/>
      <c r="G359" s="3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5.75" customHeight="1" x14ac:dyDescent="0.3">
      <c r="A360" s="2"/>
      <c r="B360" s="2"/>
      <c r="C360" s="2"/>
      <c r="D360" s="2"/>
      <c r="E360" s="2"/>
      <c r="F360" s="2"/>
      <c r="G360" s="3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5.75" customHeight="1" x14ac:dyDescent="0.3">
      <c r="A361" s="2"/>
      <c r="B361" s="2"/>
      <c r="C361" s="2"/>
      <c r="D361" s="2"/>
      <c r="E361" s="2"/>
      <c r="F361" s="2"/>
      <c r="G361" s="3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5.75" customHeight="1" x14ac:dyDescent="0.3">
      <c r="A362" s="2"/>
      <c r="B362" s="2"/>
      <c r="C362" s="2"/>
      <c r="D362" s="2"/>
      <c r="E362" s="2"/>
      <c r="F362" s="2"/>
      <c r="G362" s="3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5.75" customHeight="1" x14ac:dyDescent="0.3">
      <c r="A363" s="2"/>
      <c r="B363" s="2"/>
      <c r="C363" s="2"/>
      <c r="D363" s="2"/>
      <c r="E363" s="2"/>
      <c r="F363" s="2"/>
      <c r="G363" s="3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5.75" customHeight="1" x14ac:dyDescent="0.3">
      <c r="A364" s="2"/>
      <c r="B364" s="2"/>
      <c r="C364" s="2"/>
      <c r="D364" s="2"/>
      <c r="E364" s="2"/>
      <c r="F364" s="2"/>
      <c r="G364" s="3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5.75" customHeight="1" x14ac:dyDescent="0.3">
      <c r="A365" s="2"/>
      <c r="B365" s="2"/>
      <c r="C365" s="2"/>
      <c r="D365" s="2"/>
      <c r="E365" s="2"/>
      <c r="F365" s="2"/>
      <c r="G365" s="3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5.75" customHeight="1" x14ac:dyDescent="0.3">
      <c r="A366" s="2"/>
      <c r="B366" s="2"/>
      <c r="C366" s="2"/>
      <c r="D366" s="2"/>
      <c r="E366" s="2"/>
      <c r="F366" s="2"/>
      <c r="G366" s="3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5.75" customHeight="1" x14ac:dyDescent="0.3">
      <c r="A367" s="2"/>
      <c r="B367" s="2"/>
      <c r="C367" s="2"/>
      <c r="D367" s="2"/>
      <c r="E367" s="2"/>
      <c r="F367" s="2"/>
      <c r="G367" s="3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5.75" customHeight="1" x14ac:dyDescent="0.3">
      <c r="A368" s="2"/>
      <c r="B368" s="2"/>
      <c r="C368" s="2"/>
      <c r="D368" s="2"/>
      <c r="E368" s="2"/>
      <c r="F368" s="2"/>
      <c r="G368" s="3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5.75" customHeight="1" x14ac:dyDescent="0.3">
      <c r="A369" s="2"/>
      <c r="B369" s="2"/>
      <c r="C369" s="2"/>
      <c r="D369" s="2"/>
      <c r="E369" s="2"/>
      <c r="F369" s="2"/>
      <c r="G369" s="3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5.75" customHeight="1" x14ac:dyDescent="0.3">
      <c r="A370" s="2"/>
      <c r="B370" s="2"/>
      <c r="C370" s="2"/>
      <c r="D370" s="2"/>
      <c r="E370" s="2"/>
      <c r="F370" s="2"/>
      <c r="G370" s="3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5.75" customHeight="1" x14ac:dyDescent="0.3">
      <c r="A371" s="2"/>
      <c r="B371" s="2"/>
      <c r="C371" s="2"/>
      <c r="D371" s="2"/>
      <c r="E371" s="2"/>
      <c r="F371" s="2"/>
      <c r="G371" s="3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5.75" customHeight="1" x14ac:dyDescent="0.3">
      <c r="A372" s="2"/>
      <c r="B372" s="2"/>
      <c r="C372" s="2"/>
      <c r="D372" s="2"/>
      <c r="E372" s="2"/>
      <c r="F372" s="2"/>
      <c r="G372" s="37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5.75" customHeight="1" x14ac:dyDescent="0.3">
      <c r="A373" s="2"/>
      <c r="B373" s="2"/>
      <c r="C373" s="2"/>
      <c r="D373" s="2"/>
      <c r="E373" s="2"/>
      <c r="F373" s="2"/>
      <c r="G373" s="3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5.75" customHeight="1" x14ac:dyDescent="0.3">
      <c r="A374" s="2"/>
      <c r="B374" s="2"/>
      <c r="C374" s="2"/>
      <c r="D374" s="2"/>
      <c r="E374" s="2"/>
      <c r="F374" s="2"/>
      <c r="G374" s="37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5.75" customHeight="1" x14ac:dyDescent="0.3">
      <c r="A375" s="2"/>
      <c r="B375" s="2"/>
      <c r="C375" s="2"/>
      <c r="D375" s="2"/>
      <c r="E375" s="2"/>
      <c r="F375" s="2"/>
      <c r="G375" s="3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5.75" customHeight="1" x14ac:dyDescent="0.3">
      <c r="A376" s="2"/>
      <c r="B376" s="2"/>
      <c r="C376" s="2"/>
      <c r="D376" s="2"/>
      <c r="E376" s="2"/>
      <c r="F376" s="2"/>
      <c r="G376" s="3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5.75" customHeight="1" x14ac:dyDescent="0.3">
      <c r="A377" s="2"/>
      <c r="B377" s="2"/>
      <c r="C377" s="2"/>
      <c r="D377" s="2"/>
      <c r="E377" s="2"/>
      <c r="F377" s="2"/>
      <c r="G377" s="3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5.75" customHeight="1" x14ac:dyDescent="0.3">
      <c r="A378" s="2"/>
      <c r="B378" s="2"/>
      <c r="C378" s="2"/>
      <c r="D378" s="2"/>
      <c r="E378" s="2"/>
      <c r="F378" s="2"/>
      <c r="G378" s="3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5.75" customHeight="1" x14ac:dyDescent="0.3">
      <c r="A379" s="2"/>
      <c r="B379" s="2"/>
      <c r="C379" s="2"/>
      <c r="D379" s="2"/>
      <c r="E379" s="2"/>
      <c r="F379" s="2"/>
      <c r="G379" s="3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5.75" customHeight="1" x14ac:dyDescent="0.3">
      <c r="A380" s="2"/>
      <c r="B380" s="2"/>
      <c r="C380" s="2"/>
      <c r="D380" s="2"/>
      <c r="E380" s="2"/>
      <c r="F380" s="2"/>
      <c r="G380" s="3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5.75" customHeight="1" x14ac:dyDescent="0.3">
      <c r="A381" s="2"/>
      <c r="B381" s="2"/>
      <c r="C381" s="2"/>
      <c r="D381" s="2"/>
      <c r="E381" s="2"/>
      <c r="F381" s="2"/>
      <c r="G381" s="3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5.75" customHeight="1" x14ac:dyDescent="0.3">
      <c r="A382" s="2"/>
      <c r="B382" s="2"/>
      <c r="C382" s="2"/>
      <c r="D382" s="2"/>
      <c r="E382" s="2"/>
      <c r="F382" s="2"/>
      <c r="G382" s="3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5.75" customHeight="1" x14ac:dyDescent="0.3">
      <c r="A383" s="2"/>
      <c r="B383" s="2"/>
      <c r="C383" s="2"/>
      <c r="D383" s="2"/>
      <c r="E383" s="2"/>
      <c r="F383" s="2"/>
      <c r="G383" s="37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5.75" customHeight="1" x14ac:dyDescent="0.3">
      <c r="A384" s="2"/>
      <c r="B384" s="2"/>
      <c r="C384" s="2"/>
      <c r="D384" s="2"/>
      <c r="E384" s="2"/>
      <c r="F384" s="2"/>
      <c r="G384" s="3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5.75" customHeight="1" x14ac:dyDescent="0.3">
      <c r="A385" s="2"/>
      <c r="B385" s="2"/>
      <c r="C385" s="2"/>
      <c r="D385" s="2"/>
      <c r="E385" s="2"/>
      <c r="F385" s="2"/>
      <c r="G385" s="37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5.75" customHeight="1" x14ac:dyDescent="0.3">
      <c r="A386" s="2"/>
      <c r="B386" s="2"/>
      <c r="C386" s="2"/>
      <c r="D386" s="2"/>
      <c r="E386" s="2"/>
      <c r="F386" s="2"/>
      <c r="G386" s="3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5.75" customHeight="1" x14ac:dyDescent="0.3">
      <c r="A387" s="2"/>
      <c r="B387" s="2"/>
      <c r="C387" s="2"/>
      <c r="D387" s="2"/>
      <c r="E387" s="2"/>
      <c r="F387" s="2"/>
      <c r="G387" s="3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5.75" customHeight="1" x14ac:dyDescent="0.3">
      <c r="A388" s="2"/>
      <c r="B388" s="2"/>
      <c r="C388" s="2"/>
      <c r="D388" s="2"/>
      <c r="E388" s="2"/>
      <c r="F388" s="2"/>
      <c r="G388" s="3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5.75" customHeight="1" x14ac:dyDescent="0.3">
      <c r="A389" s="2"/>
      <c r="B389" s="2"/>
      <c r="C389" s="2"/>
      <c r="D389" s="2"/>
      <c r="E389" s="2"/>
      <c r="F389" s="2"/>
      <c r="G389" s="3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5.75" customHeight="1" x14ac:dyDescent="0.3">
      <c r="A390" s="2"/>
      <c r="B390" s="2"/>
      <c r="C390" s="2"/>
      <c r="D390" s="2"/>
      <c r="E390" s="2"/>
      <c r="F390" s="2"/>
      <c r="G390" s="3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5.75" customHeight="1" x14ac:dyDescent="0.3">
      <c r="A391" s="2"/>
      <c r="B391" s="2"/>
      <c r="C391" s="2"/>
      <c r="D391" s="2"/>
      <c r="E391" s="2"/>
      <c r="F391" s="2"/>
      <c r="G391" s="3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5.75" customHeight="1" x14ac:dyDescent="0.3">
      <c r="A392" s="2"/>
      <c r="B392" s="2"/>
      <c r="C392" s="2"/>
      <c r="D392" s="2"/>
      <c r="E392" s="2"/>
      <c r="F392" s="2"/>
      <c r="G392" s="3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5.75" customHeight="1" x14ac:dyDescent="0.3">
      <c r="A393" s="2"/>
      <c r="B393" s="2"/>
      <c r="C393" s="2"/>
      <c r="D393" s="2"/>
      <c r="E393" s="2"/>
      <c r="F393" s="2"/>
      <c r="G393" s="3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5.75" customHeight="1" x14ac:dyDescent="0.3">
      <c r="A394" s="2"/>
      <c r="B394" s="2"/>
      <c r="C394" s="2"/>
      <c r="D394" s="2"/>
      <c r="E394" s="2"/>
      <c r="F394" s="2"/>
      <c r="G394" s="37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5.75" customHeight="1" x14ac:dyDescent="0.3">
      <c r="A395" s="2"/>
      <c r="B395" s="2"/>
      <c r="C395" s="2"/>
      <c r="D395" s="2"/>
      <c r="E395" s="2"/>
      <c r="F395" s="2"/>
      <c r="G395" s="3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5.75" customHeight="1" x14ac:dyDescent="0.3">
      <c r="A396" s="2"/>
      <c r="B396" s="2"/>
      <c r="C396" s="2"/>
      <c r="D396" s="2"/>
      <c r="E396" s="2"/>
      <c r="F396" s="2"/>
      <c r="G396" s="3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5.75" customHeight="1" x14ac:dyDescent="0.3">
      <c r="A397" s="2"/>
      <c r="B397" s="2"/>
      <c r="C397" s="2"/>
      <c r="D397" s="2"/>
      <c r="E397" s="2"/>
      <c r="F397" s="2"/>
      <c r="G397" s="3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5.75" customHeight="1" x14ac:dyDescent="0.3">
      <c r="A398" s="2"/>
      <c r="B398" s="2"/>
      <c r="C398" s="2"/>
      <c r="D398" s="2"/>
      <c r="E398" s="2"/>
      <c r="F398" s="2"/>
      <c r="G398" s="3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5.75" customHeight="1" x14ac:dyDescent="0.3">
      <c r="A399" s="2"/>
      <c r="B399" s="2"/>
      <c r="C399" s="2"/>
      <c r="D399" s="2"/>
      <c r="E399" s="2"/>
      <c r="F399" s="2"/>
      <c r="G399" s="3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5.75" customHeight="1" x14ac:dyDescent="0.3">
      <c r="A400" s="2"/>
      <c r="B400" s="2"/>
      <c r="C400" s="2"/>
      <c r="D400" s="2"/>
      <c r="E400" s="2"/>
      <c r="F400" s="2"/>
      <c r="G400" s="3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5.75" customHeight="1" x14ac:dyDescent="0.3">
      <c r="A401" s="2"/>
      <c r="B401" s="2"/>
      <c r="C401" s="2"/>
      <c r="D401" s="2"/>
      <c r="E401" s="2"/>
      <c r="F401" s="2"/>
      <c r="G401" s="37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5.75" customHeight="1" x14ac:dyDescent="0.3">
      <c r="A402" s="2"/>
      <c r="B402" s="2"/>
      <c r="C402" s="2"/>
      <c r="D402" s="2"/>
      <c r="E402" s="2"/>
      <c r="F402" s="2"/>
      <c r="G402" s="3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5.75" customHeight="1" x14ac:dyDescent="0.3">
      <c r="A403" s="2"/>
      <c r="B403" s="2"/>
      <c r="C403" s="2"/>
      <c r="D403" s="2"/>
      <c r="E403" s="2"/>
      <c r="F403" s="2"/>
      <c r="G403" s="3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5.75" customHeight="1" x14ac:dyDescent="0.3">
      <c r="A404" s="2"/>
      <c r="B404" s="2"/>
      <c r="C404" s="2"/>
      <c r="D404" s="2"/>
      <c r="E404" s="2"/>
      <c r="F404" s="2"/>
      <c r="G404" s="37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5.75" customHeight="1" x14ac:dyDescent="0.3">
      <c r="A405" s="2"/>
      <c r="B405" s="2"/>
      <c r="C405" s="2"/>
      <c r="D405" s="2"/>
      <c r="E405" s="2"/>
      <c r="F405" s="2"/>
      <c r="G405" s="37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5.75" customHeight="1" x14ac:dyDescent="0.3">
      <c r="A406" s="2"/>
      <c r="B406" s="2"/>
      <c r="C406" s="2"/>
      <c r="D406" s="2"/>
      <c r="E406" s="2"/>
      <c r="F406" s="2"/>
      <c r="G406" s="3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5.75" customHeight="1" x14ac:dyDescent="0.3">
      <c r="A407" s="2"/>
      <c r="B407" s="2"/>
      <c r="C407" s="2"/>
      <c r="D407" s="2"/>
      <c r="E407" s="2"/>
      <c r="F407" s="2"/>
      <c r="G407" s="3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5.75" customHeight="1" x14ac:dyDescent="0.3">
      <c r="A408" s="2"/>
      <c r="B408" s="2"/>
      <c r="C408" s="2"/>
      <c r="D408" s="2"/>
      <c r="E408" s="2"/>
      <c r="F408" s="2"/>
      <c r="G408" s="3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5.75" customHeight="1" x14ac:dyDescent="0.3">
      <c r="A409" s="2"/>
      <c r="B409" s="2"/>
      <c r="C409" s="2"/>
      <c r="D409" s="2"/>
      <c r="E409" s="2"/>
      <c r="F409" s="2"/>
      <c r="G409" s="3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5.75" customHeight="1" x14ac:dyDescent="0.3">
      <c r="A410" s="2"/>
      <c r="B410" s="2"/>
      <c r="C410" s="2"/>
      <c r="D410" s="2"/>
      <c r="E410" s="2"/>
      <c r="F410" s="2"/>
      <c r="G410" s="3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5.75" customHeight="1" x14ac:dyDescent="0.3">
      <c r="A411" s="2"/>
      <c r="B411" s="2"/>
      <c r="C411" s="2"/>
      <c r="D411" s="2"/>
      <c r="E411" s="2"/>
      <c r="F411" s="2"/>
      <c r="G411" s="3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5.75" customHeight="1" x14ac:dyDescent="0.3">
      <c r="A412" s="2"/>
      <c r="B412" s="2"/>
      <c r="C412" s="2"/>
      <c r="D412" s="2"/>
      <c r="E412" s="2"/>
      <c r="F412" s="2"/>
      <c r="G412" s="37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5.75" customHeight="1" x14ac:dyDescent="0.3">
      <c r="A413" s="2"/>
      <c r="B413" s="2"/>
      <c r="C413" s="2"/>
      <c r="D413" s="2"/>
      <c r="E413" s="2"/>
      <c r="F413" s="2"/>
      <c r="G413" s="3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5.75" customHeight="1" x14ac:dyDescent="0.3">
      <c r="A414" s="2"/>
      <c r="B414" s="2"/>
      <c r="C414" s="2"/>
      <c r="D414" s="2"/>
      <c r="E414" s="2"/>
      <c r="F414" s="2"/>
      <c r="G414" s="3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5.75" customHeight="1" x14ac:dyDescent="0.3">
      <c r="A415" s="2"/>
      <c r="B415" s="2"/>
      <c r="C415" s="2"/>
      <c r="D415" s="2"/>
      <c r="E415" s="2"/>
      <c r="F415" s="2"/>
      <c r="G415" s="37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5.75" customHeight="1" x14ac:dyDescent="0.3">
      <c r="A416" s="2"/>
      <c r="B416" s="2"/>
      <c r="C416" s="2"/>
      <c r="D416" s="2"/>
      <c r="E416" s="2"/>
      <c r="F416" s="2"/>
      <c r="G416" s="37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5.75" customHeight="1" x14ac:dyDescent="0.3">
      <c r="A417" s="2"/>
      <c r="B417" s="2"/>
      <c r="C417" s="2"/>
      <c r="D417" s="2"/>
      <c r="E417" s="2"/>
      <c r="F417" s="2"/>
      <c r="G417" s="3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5.75" customHeight="1" x14ac:dyDescent="0.3">
      <c r="A418" s="2"/>
      <c r="B418" s="2"/>
      <c r="C418" s="2"/>
      <c r="D418" s="2"/>
      <c r="E418" s="2"/>
      <c r="F418" s="2"/>
      <c r="G418" s="3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5.75" customHeight="1" x14ac:dyDescent="0.3">
      <c r="A419" s="2"/>
      <c r="B419" s="2"/>
      <c r="C419" s="2"/>
      <c r="D419" s="2"/>
      <c r="E419" s="2"/>
      <c r="F419" s="2"/>
      <c r="G419" s="3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5.75" customHeight="1" x14ac:dyDescent="0.3">
      <c r="A420" s="2"/>
      <c r="B420" s="2"/>
      <c r="C420" s="2"/>
      <c r="D420" s="2"/>
      <c r="E420" s="2"/>
      <c r="F420" s="2"/>
      <c r="G420" s="3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5.75" customHeight="1" x14ac:dyDescent="0.3">
      <c r="A421" s="2"/>
      <c r="B421" s="2"/>
      <c r="C421" s="2"/>
      <c r="D421" s="2"/>
      <c r="E421" s="2"/>
      <c r="F421" s="2"/>
      <c r="G421" s="3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5.75" customHeight="1" x14ac:dyDescent="0.3">
      <c r="A422" s="2"/>
      <c r="B422" s="2"/>
      <c r="C422" s="2"/>
      <c r="D422" s="2"/>
      <c r="E422" s="2"/>
      <c r="F422" s="2"/>
      <c r="G422" s="3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5.75" customHeight="1" x14ac:dyDescent="0.3">
      <c r="A423" s="2"/>
      <c r="B423" s="2"/>
      <c r="C423" s="2"/>
      <c r="D423" s="2"/>
      <c r="E423" s="2"/>
      <c r="F423" s="2"/>
      <c r="G423" s="3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5.75" customHeight="1" x14ac:dyDescent="0.3">
      <c r="A424" s="2"/>
      <c r="B424" s="2"/>
      <c r="C424" s="2"/>
      <c r="D424" s="2"/>
      <c r="E424" s="2"/>
      <c r="F424" s="2"/>
      <c r="G424" s="37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5.75" customHeight="1" x14ac:dyDescent="0.3">
      <c r="A425" s="2"/>
      <c r="B425" s="2"/>
      <c r="C425" s="2"/>
      <c r="D425" s="2"/>
      <c r="E425" s="2"/>
      <c r="F425" s="2"/>
      <c r="G425" s="3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5.75" customHeight="1" x14ac:dyDescent="0.3">
      <c r="A426" s="2"/>
      <c r="B426" s="2"/>
      <c r="C426" s="2"/>
      <c r="D426" s="2"/>
      <c r="E426" s="2"/>
      <c r="F426" s="2"/>
      <c r="G426" s="37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5.75" customHeight="1" x14ac:dyDescent="0.3">
      <c r="A427" s="2"/>
      <c r="B427" s="2"/>
      <c r="C427" s="2"/>
      <c r="D427" s="2"/>
      <c r="E427" s="2"/>
      <c r="F427" s="2"/>
      <c r="G427" s="3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5.75" customHeight="1" x14ac:dyDescent="0.3">
      <c r="A428" s="2"/>
      <c r="B428" s="2"/>
      <c r="C428" s="2"/>
      <c r="D428" s="2"/>
      <c r="E428" s="2"/>
      <c r="F428" s="2"/>
      <c r="G428" s="3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5.75" customHeight="1" x14ac:dyDescent="0.3">
      <c r="A429" s="2"/>
      <c r="B429" s="2"/>
      <c r="C429" s="2"/>
      <c r="D429" s="2"/>
      <c r="E429" s="2"/>
      <c r="F429" s="2"/>
      <c r="G429" s="3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5.75" customHeight="1" x14ac:dyDescent="0.3">
      <c r="A430" s="2"/>
      <c r="B430" s="2"/>
      <c r="C430" s="2"/>
      <c r="D430" s="2"/>
      <c r="E430" s="2"/>
      <c r="F430" s="2"/>
      <c r="G430" s="3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5.75" customHeight="1" x14ac:dyDescent="0.3">
      <c r="A431" s="2"/>
      <c r="B431" s="2"/>
      <c r="C431" s="2"/>
      <c r="D431" s="2"/>
      <c r="E431" s="2"/>
      <c r="F431" s="2"/>
      <c r="G431" s="3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5.75" customHeight="1" x14ac:dyDescent="0.3">
      <c r="A432" s="2"/>
      <c r="B432" s="2"/>
      <c r="C432" s="2"/>
      <c r="D432" s="2"/>
      <c r="E432" s="2"/>
      <c r="F432" s="2"/>
      <c r="G432" s="37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5.75" customHeight="1" x14ac:dyDescent="0.3">
      <c r="A433" s="2"/>
      <c r="B433" s="2"/>
      <c r="C433" s="2"/>
      <c r="D433" s="2"/>
      <c r="E433" s="2"/>
      <c r="F433" s="2"/>
      <c r="G433" s="3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5.75" customHeight="1" x14ac:dyDescent="0.3">
      <c r="A434" s="2"/>
      <c r="B434" s="2"/>
      <c r="C434" s="2"/>
      <c r="D434" s="2"/>
      <c r="E434" s="2"/>
      <c r="F434" s="2"/>
      <c r="G434" s="3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5.75" customHeight="1" x14ac:dyDescent="0.3">
      <c r="A435" s="2"/>
      <c r="B435" s="2"/>
      <c r="C435" s="2"/>
      <c r="D435" s="2"/>
      <c r="E435" s="2"/>
      <c r="F435" s="2"/>
      <c r="G435" s="37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5.75" customHeight="1" x14ac:dyDescent="0.3">
      <c r="A436" s="2"/>
      <c r="B436" s="2"/>
      <c r="C436" s="2"/>
      <c r="D436" s="2"/>
      <c r="E436" s="2"/>
      <c r="F436" s="2"/>
      <c r="G436" s="37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5.75" customHeight="1" x14ac:dyDescent="0.3">
      <c r="A437" s="2"/>
      <c r="B437" s="2"/>
      <c r="C437" s="2"/>
      <c r="D437" s="2"/>
      <c r="E437" s="2"/>
      <c r="F437" s="2"/>
      <c r="G437" s="3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5.75" customHeight="1" x14ac:dyDescent="0.3">
      <c r="A438" s="2"/>
      <c r="B438" s="2"/>
      <c r="C438" s="2"/>
      <c r="D438" s="2"/>
      <c r="E438" s="2"/>
      <c r="F438" s="2"/>
      <c r="G438" s="3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5.75" customHeight="1" x14ac:dyDescent="0.3">
      <c r="A439" s="2"/>
      <c r="B439" s="2"/>
      <c r="C439" s="2"/>
      <c r="D439" s="2"/>
      <c r="E439" s="2"/>
      <c r="F439" s="2"/>
      <c r="G439" s="3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5.75" customHeight="1" x14ac:dyDescent="0.3">
      <c r="A440" s="2"/>
      <c r="B440" s="2"/>
      <c r="C440" s="2"/>
      <c r="D440" s="2"/>
      <c r="E440" s="2"/>
      <c r="F440" s="2"/>
      <c r="G440" s="3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5.75" customHeight="1" x14ac:dyDescent="0.3">
      <c r="A441" s="2"/>
      <c r="B441" s="2"/>
      <c r="C441" s="2"/>
      <c r="D441" s="2"/>
      <c r="E441" s="2"/>
      <c r="F441" s="2"/>
      <c r="G441" s="3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5.75" customHeight="1" x14ac:dyDescent="0.3">
      <c r="A442" s="2"/>
      <c r="B442" s="2"/>
      <c r="C442" s="2"/>
      <c r="D442" s="2"/>
      <c r="E442" s="2"/>
      <c r="F442" s="2"/>
      <c r="G442" s="3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5.75" customHeight="1" x14ac:dyDescent="0.3">
      <c r="A443" s="2"/>
      <c r="B443" s="2"/>
      <c r="C443" s="2"/>
      <c r="D443" s="2"/>
      <c r="E443" s="2"/>
      <c r="F443" s="2"/>
      <c r="G443" s="3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5.75" customHeight="1" x14ac:dyDescent="0.3">
      <c r="A444" s="2"/>
      <c r="B444" s="2"/>
      <c r="C444" s="2"/>
      <c r="D444" s="2"/>
      <c r="E444" s="2"/>
      <c r="F444" s="2"/>
      <c r="G444" s="3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5.75" customHeight="1" x14ac:dyDescent="0.3">
      <c r="A445" s="2"/>
      <c r="B445" s="2"/>
      <c r="C445" s="2"/>
      <c r="D445" s="2"/>
      <c r="E445" s="2"/>
      <c r="F445" s="2"/>
      <c r="G445" s="37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5.75" customHeight="1" x14ac:dyDescent="0.3">
      <c r="A446" s="2"/>
      <c r="B446" s="2"/>
      <c r="C446" s="2"/>
      <c r="D446" s="2"/>
      <c r="E446" s="2"/>
      <c r="F446" s="2"/>
      <c r="G446" s="37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5.75" customHeight="1" x14ac:dyDescent="0.3">
      <c r="A447" s="2"/>
      <c r="B447" s="2"/>
      <c r="C447" s="2"/>
      <c r="D447" s="2"/>
      <c r="E447" s="2"/>
      <c r="F447" s="2"/>
      <c r="G447" s="3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5.75" customHeight="1" x14ac:dyDescent="0.3">
      <c r="A448" s="2"/>
      <c r="B448" s="2"/>
      <c r="C448" s="2"/>
      <c r="D448" s="2"/>
      <c r="E448" s="2"/>
      <c r="F448" s="2"/>
      <c r="G448" s="3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5.75" customHeight="1" x14ac:dyDescent="0.3">
      <c r="A449" s="2"/>
      <c r="B449" s="2"/>
      <c r="C449" s="2"/>
      <c r="D449" s="2"/>
      <c r="E449" s="2"/>
      <c r="F449" s="2"/>
      <c r="G449" s="3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5.75" customHeight="1" x14ac:dyDescent="0.3">
      <c r="A450" s="2"/>
      <c r="B450" s="2"/>
      <c r="C450" s="2"/>
      <c r="D450" s="2"/>
      <c r="E450" s="2"/>
      <c r="F450" s="2"/>
      <c r="G450" s="3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5.75" customHeight="1" x14ac:dyDescent="0.3">
      <c r="A451" s="2"/>
      <c r="B451" s="2"/>
      <c r="C451" s="2"/>
      <c r="D451" s="2"/>
      <c r="E451" s="2"/>
      <c r="F451" s="2"/>
      <c r="G451" s="3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5.75" customHeight="1" x14ac:dyDescent="0.3">
      <c r="A452" s="2"/>
      <c r="B452" s="2"/>
      <c r="C452" s="2"/>
      <c r="D452" s="2"/>
      <c r="E452" s="2"/>
      <c r="F452" s="2"/>
      <c r="G452" s="3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5.75" customHeight="1" x14ac:dyDescent="0.3">
      <c r="A453" s="2"/>
      <c r="B453" s="2"/>
      <c r="C453" s="2"/>
      <c r="D453" s="2"/>
      <c r="E453" s="2"/>
      <c r="F453" s="2"/>
      <c r="G453" s="3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5.75" customHeight="1" x14ac:dyDescent="0.3">
      <c r="A454" s="2"/>
      <c r="B454" s="2"/>
      <c r="C454" s="2"/>
      <c r="D454" s="2"/>
      <c r="E454" s="2"/>
      <c r="F454" s="2"/>
      <c r="G454" s="3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5.75" customHeight="1" x14ac:dyDescent="0.3">
      <c r="A455" s="2"/>
      <c r="B455" s="2"/>
      <c r="C455" s="2"/>
      <c r="D455" s="2"/>
      <c r="E455" s="2"/>
      <c r="F455" s="2"/>
      <c r="G455" s="37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5.75" customHeight="1" x14ac:dyDescent="0.3">
      <c r="A456" s="2"/>
      <c r="B456" s="2"/>
      <c r="C456" s="2"/>
      <c r="D456" s="2"/>
      <c r="E456" s="2"/>
      <c r="F456" s="2"/>
      <c r="G456" s="37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5.75" customHeight="1" x14ac:dyDescent="0.3">
      <c r="A457" s="2"/>
      <c r="B457" s="2"/>
      <c r="C457" s="2"/>
      <c r="D457" s="2"/>
      <c r="E457" s="2"/>
      <c r="F457" s="2"/>
      <c r="G457" s="3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5.75" customHeight="1" x14ac:dyDescent="0.3">
      <c r="A458" s="2"/>
      <c r="B458" s="2"/>
      <c r="C458" s="2"/>
      <c r="D458" s="2"/>
      <c r="E458" s="2"/>
      <c r="F458" s="2"/>
      <c r="G458" s="3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5.75" customHeight="1" x14ac:dyDescent="0.3">
      <c r="A459" s="2"/>
      <c r="B459" s="2"/>
      <c r="C459" s="2"/>
      <c r="D459" s="2"/>
      <c r="E459" s="2"/>
      <c r="F459" s="2"/>
      <c r="G459" s="3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5.75" customHeight="1" x14ac:dyDescent="0.3">
      <c r="A460" s="2"/>
      <c r="B460" s="2"/>
      <c r="C460" s="2"/>
      <c r="D460" s="2"/>
      <c r="E460" s="2"/>
      <c r="F460" s="2"/>
      <c r="G460" s="3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5.75" customHeight="1" x14ac:dyDescent="0.3">
      <c r="A461" s="2"/>
      <c r="B461" s="2"/>
      <c r="C461" s="2"/>
      <c r="D461" s="2"/>
      <c r="E461" s="2"/>
      <c r="F461" s="2"/>
      <c r="G461" s="3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5.75" customHeight="1" x14ac:dyDescent="0.3">
      <c r="A462" s="2"/>
      <c r="B462" s="2"/>
      <c r="C462" s="2"/>
      <c r="D462" s="2"/>
      <c r="E462" s="2"/>
      <c r="F462" s="2"/>
      <c r="G462" s="3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5.75" customHeight="1" x14ac:dyDescent="0.3">
      <c r="A463" s="2"/>
      <c r="B463" s="2"/>
      <c r="C463" s="2"/>
      <c r="D463" s="2"/>
      <c r="E463" s="2"/>
      <c r="F463" s="2"/>
      <c r="G463" s="3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5.75" customHeight="1" x14ac:dyDescent="0.3">
      <c r="A464" s="2"/>
      <c r="B464" s="2"/>
      <c r="C464" s="2"/>
      <c r="D464" s="2"/>
      <c r="E464" s="2"/>
      <c r="F464" s="2"/>
      <c r="G464" s="3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5.75" customHeight="1" x14ac:dyDescent="0.3">
      <c r="A465" s="2"/>
      <c r="B465" s="2"/>
      <c r="C465" s="2"/>
      <c r="D465" s="2"/>
      <c r="E465" s="2"/>
      <c r="F465" s="2"/>
      <c r="G465" s="37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5.75" customHeight="1" x14ac:dyDescent="0.3">
      <c r="A466" s="2"/>
      <c r="B466" s="2"/>
      <c r="C466" s="2"/>
      <c r="D466" s="2"/>
      <c r="E466" s="2"/>
      <c r="F466" s="2"/>
      <c r="G466" s="37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5.75" customHeight="1" x14ac:dyDescent="0.3">
      <c r="A467" s="2"/>
      <c r="B467" s="2"/>
      <c r="C467" s="2"/>
      <c r="D467" s="2"/>
      <c r="E467" s="2"/>
      <c r="F467" s="2"/>
      <c r="G467" s="3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5.75" customHeight="1" x14ac:dyDescent="0.3">
      <c r="A468" s="2"/>
      <c r="B468" s="2"/>
      <c r="C468" s="2"/>
      <c r="D468" s="2"/>
      <c r="E468" s="2"/>
      <c r="F468" s="2"/>
      <c r="G468" s="3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5.75" customHeight="1" x14ac:dyDescent="0.3">
      <c r="A469" s="2"/>
      <c r="B469" s="2"/>
      <c r="C469" s="2"/>
      <c r="D469" s="2"/>
      <c r="E469" s="2"/>
      <c r="F469" s="2"/>
      <c r="G469" s="3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5.75" customHeight="1" x14ac:dyDescent="0.3">
      <c r="A470" s="2"/>
      <c r="B470" s="2"/>
      <c r="C470" s="2"/>
      <c r="D470" s="2"/>
      <c r="E470" s="2"/>
      <c r="F470" s="2"/>
      <c r="G470" s="3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5.75" customHeight="1" x14ac:dyDescent="0.3">
      <c r="A471" s="2"/>
      <c r="B471" s="2"/>
      <c r="C471" s="2"/>
      <c r="D471" s="2"/>
      <c r="E471" s="2"/>
      <c r="F471" s="2"/>
      <c r="G471" s="3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5.75" customHeight="1" x14ac:dyDescent="0.3">
      <c r="A472" s="2"/>
      <c r="B472" s="2"/>
      <c r="C472" s="2"/>
      <c r="D472" s="2"/>
      <c r="E472" s="2"/>
      <c r="F472" s="2"/>
      <c r="G472" s="3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5.75" customHeight="1" x14ac:dyDescent="0.3">
      <c r="A473" s="2"/>
      <c r="B473" s="2"/>
      <c r="C473" s="2"/>
      <c r="D473" s="2"/>
      <c r="E473" s="2"/>
      <c r="F473" s="2"/>
      <c r="G473" s="3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5.75" customHeight="1" x14ac:dyDescent="0.3">
      <c r="A474" s="2"/>
      <c r="B474" s="2"/>
      <c r="C474" s="2"/>
      <c r="D474" s="2"/>
      <c r="E474" s="2"/>
      <c r="F474" s="2"/>
      <c r="G474" s="3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5.75" customHeight="1" x14ac:dyDescent="0.3">
      <c r="A475" s="2"/>
      <c r="B475" s="2"/>
      <c r="C475" s="2"/>
      <c r="D475" s="2"/>
      <c r="E475" s="2"/>
      <c r="F475" s="2"/>
      <c r="G475" s="37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5.75" customHeight="1" x14ac:dyDescent="0.3">
      <c r="A476" s="2"/>
      <c r="B476" s="2"/>
      <c r="C476" s="2"/>
      <c r="D476" s="2"/>
      <c r="E476" s="2"/>
      <c r="F476" s="2"/>
      <c r="G476" s="37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5.75" customHeight="1" x14ac:dyDescent="0.3">
      <c r="A477" s="2"/>
      <c r="B477" s="2"/>
      <c r="C477" s="2"/>
      <c r="D477" s="2"/>
      <c r="E477" s="2"/>
      <c r="F477" s="2"/>
      <c r="G477" s="3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5.75" customHeight="1" x14ac:dyDescent="0.3">
      <c r="A478" s="2"/>
      <c r="B478" s="2"/>
      <c r="C478" s="2"/>
      <c r="D478" s="2"/>
      <c r="E478" s="2"/>
      <c r="F478" s="2"/>
      <c r="G478" s="3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5.75" customHeight="1" x14ac:dyDescent="0.3">
      <c r="A479" s="2"/>
      <c r="B479" s="2"/>
      <c r="C479" s="2"/>
      <c r="D479" s="2"/>
      <c r="E479" s="2"/>
      <c r="F479" s="2"/>
      <c r="G479" s="3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5.75" customHeight="1" x14ac:dyDescent="0.3">
      <c r="A480" s="2"/>
      <c r="B480" s="2"/>
      <c r="C480" s="2"/>
      <c r="D480" s="2"/>
      <c r="E480" s="2"/>
      <c r="F480" s="2"/>
      <c r="G480" s="3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5.75" customHeight="1" x14ac:dyDescent="0.3">
      <c r="A481" s="2"/>
      <c r="B481" s="2"/>
      <c r="C481" s="2"/>
      <c r="D481" s="2"/>
      <c r="E481" s="2"/>
      <c r="F481" s="2"/>
      <c r="G481" s="3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5.75" customHeight="1" x14ac:dyDescent="0.3">
      <c r="A482" s="2"/>
      <c r="B482" s="2"/>
      <c r="C482" s="2"/>
      <c r="D482" s="2"/>
      <c r="E482" s="2"/>
      <c r="F482" s="2"/>
      <c r="G482" s="3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5.75" customHeight="1" x14ac:dyDescent="0.3">
      <c r="A483" s="2"/>
      <c r="B483" s="2"/>
      <c r="C483" s="2"/>
      <c r="D483" s="2"/>
      <c r="E483" s="2"/>
      <c r="F483" s="2"/>
      <c r="G483" s="3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5.75" customHeight="1" x14ac:dyDescent="0.3">
      <c r="A484" s="2"/>
      <c r="B484" s="2"/>
      <c r="C484" s="2"/>
      <c r="D484" s="2"/>
      <c r="E484" s="2"/>
      <c r="F484" s="2"/>
      <c r="G484" s="3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5.75" customHeight="1" x14ac:dyDescent="0.3">
      <c r="A485" s="2"/>
      <c r="B485" s="2"/>
      <c r="C485" s="2"/>
      <c r="D485" s="2"/>
      <c r="E485" s="2"/>
      <c r="F485" s="2"/>
      <c r="G485" s="37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5.75" customHeight="1" x14ac:dyDescent="0.3">
      <c r="A486" s="2"/>
      <c r="B486" s="2"/>
      <c r="C486" s="2"/>
      <c r="D486" s="2"/>
      <c r="E486" s="2"/>
      <c r="F486" s="2"/>
      <c r="G486" s="37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5.75" customHeight="1" x14ac:dyDescent="0.3">
      <c r="A487" s="2"/>
      <c r="B487" s="2"/>
      <c r="C487" s="2"/>
      <c r="D487" s="2"/>
      <c r="E487" s="2"/>
      <c r="F487" s="2"/>
      <c r="G487" s="3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5.75" customHeight="1" x14ac:dyDescent="0.3">
      <c r="A488" s="2"/>
      <c r="B488" s="2"/>
      <c r="C488" s="2"/>
      <c r="D488" s="2"/>
      <c r="E488" s="2"/>
      <c r="F488" s="2"/>
      <c r="G488" s="3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5.75" customHeight="1" x14ac:dyDescent="0.3">
      <c r="A489" s="2"/>
      <c r="B489" s="2"/>
      <c r="C489" s="2"/>
      <c r="D489" s="2"/>
      <c r="E489" s="2"/>
      <c r="F489" s="2"/>
      <c r="G489" s="3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5.75" customHeight="1" x14ac:dyDescent="0.3">
      <c r="A490" s="2"/>
      <c r="B490" s="2"/>
      <c r="C490" s="2"/>
      <c r="D490" s="2"/>
      <c r="E490" s="2"/>
      <c r="F490" s="2"/>
      <c r="G490" s="3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5.75" customHeight="1" x14ac:dyDescent="0.3">
      <c r="A491" s="2"/>
      <c r="B491" s="2"/>
      <c r="C491" s="2"/>
      <c r="D491" s="2"/>
      <c r="E491" s="2"/>
      <c r="F491" s="2"/>
      <c r="G491" s="3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5.75" customHeight="1" x14ac:dyDescent="0.3">
      <c r="A492" s="2"/>
      <c r="B492" s="2"/>
      <c r="C492" s="2"/>
      <c r="D492" s="2"/>
      <c r="E492" s="2"/>
      <c r="F492" s="2"/>
      <c r="G492" s="3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5.75" customHeight="1" x14ac:dyDescent="0.3">
      <c r="A493" s="2"/>
      <c r="B493" s="2"/>
      <c r="C493" s="2"/>
      <c r="D493" s="2"/>
      <c r="E493" s="2"/>
      <c r="F493" s="2"/>
      <c r="G493" s="3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5.75" customHeight="1" x14ac:dyDescent="0.3">
      <c r="A494" s="2"/>
      <c r="B494" s="2"/>
      <c r="C494" s="2"/>
      <c r="D494" s="2"/>
      <c r="E494" s="2"/>
      <c r="F494" s="2"/>
      <c r="G494" s="3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5.75" customHeight="1" x14ac:dyDescent="0.3">
      <c r="A495" s="2"/>
      <c r="B495" s="2"/>
      <c r="C495" s="2"/>
      <c r="D495" s="2"/>
      <c r="E495" s="2"/>
      <c r="F495" s="2"/>
      <c r="G495" s="37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5.75" customHeight="1" x14ac:dyDescent="0.3">
      <c r="A496" s="2"/>
      <c r="B496" s="2"/>
      <c r="C496" s="2"/>
      <c r="D496" s="2"/>
      <c r="E496" s="2"/>
      <c r="F496" s="2"/>
      <c r="G496" s="37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5.75" customHeight="1" x14ac:dyDescent="0.3">
      <c r="A497" s="2"/>
      <c r="B497" s="2"/>
      <c r="C497" s="2"/>
      <c r="D497" s="2"/>
      <c r="E497" s="2"/>
      <c r="F497" s="2"/>
      <c r="G497" s="3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5.75" customHeight="1" x14ac:dyDescent="0.3">
      <c r="A498" s="2"/>
      <c r="B498" s="2"/>
      <c r="C498" s="2"/>
      <c r="D498" s="2"/>
      <c r="E498" s="2"/>
      <c r="F498" s="2"/>
      <c r="G498" s="3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5.75" customHeight="1" x14ac:dyDescent="0.3">
      <c r="A499" s="2"/>
      <c r="B499" s="2"/>
      <c r="C499" s="2"/>
      <c r="D499" s="2"/>
      <c r="E499" s="2"/>
      <c r="F499" s="2"/>
      <c r="G499" s="3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5.75" customHeight="1" x14ac:dyDescent="0.3">
      <c r="A500" s="2"/>
      <c r="B500" s="2"/>
      <c r="C500" s="2"/>
      <c r="D500" s="2"/>
      <c r="E500" s="2"/>
      <c r="F500" s="2"/>
      <c r="G500" s="3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5.75" customHeight="1" x14ac:dyDescent="0.3">
      <c r="A501" s="2"/>
      <c r="B501" s="2"/>
      <c r="C501" s="2"/>
      <c r="D501" s="2"/>
      <c r="E501" s="2"/>
      <c r="F501" s="2"/>
      <c r="G501" s="3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5.75" customHeight="1" x14ac:dyDescent="0.3">
      <c r="A502" s="2"/>
      <c r="B502" s="2"/>
      <c r="C502" s="2"/>
      <c r="D502" s="2"/>
      <c r="E502" s="2"/>
      <c r="F502" s="2"/>
      <c r="G502" s="3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5.75" customHeight="1" x14ac:dyDescent="0.3">
      <c r="A503" s="2"/>
      <c r="B503" s="2"/>
      <c r="C503" s="2"/>
      <c r="D503" s="2"/>
      <c r="E503" s="2"/>
      <c r="F503" s="2"/>
      <c r="G503" s="3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5.75" customHeight="1" x14ac:dyDescent="0.3">
      <c r="A504" s="2"/>
      <c r="B504" s="2"/>
      <c r="C504" s="2"/>
      <c r="D504" s="2"/>
      <c r="E504" s="2"/>
      <c r="F504" s="2"/>
      <c r="G504" s="3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5.75" customHeight="1" x14ac:dyDescent="0.3">
      <c r="A505" s="2"/>
      <c r="B505" s="2"/>
      <c r="C505" s="2"/>
      <c r="D505" s="2"/>
      <c r="E505" s="2"/>
      <c r="F505" s="2"/>
      <c r="G505" s="37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5.75" customHeight="1" x14ac:dyDescent="0.3">
      <c r="A506" s="2"/>
      <c r="B506" s="2"/>
      <c r="C506" s="2"/>
      <c r="D506" s="2"/>
      <c r="E506" s="2"/>
      <c r="F506" s="2"/>
      <c r="G506" s="37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5.75" customHeight="1" x14ac:dyDescent="0.3">
      <c r="A507" s="2"/>
      <c r="B507" s="2"/>
      <c r="C507" s="2"/>
      <c r="D507" s="2"/>
      <c r="E507" s="2"/>
      <c r="F507" s="2"/>
      <c r="G507" s="3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5.75" customHeight="1" x14ac:dyDescent="0.3">
      <c r="A508" s="2"/>
      <c r="B508" s="2"/>
      <c r="C508" s="2"/>
      <c r="D508" s="2"/>
      <c r="E508" s="2"/>
      <c r="F508" s="2"/>
      <c r="G508" s="3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5.75" customHeight="1" x14ac:dyDescent="0.3">
      <c r="A509" s="2"/>
      <c r="B509" s="2"/>
      <c r="C509" s="2"/>
      <c r="D509" s="2"/>
      <c r="E509" s="2"/>
      <c r="F509" s="2"/>
      <c r="G509" s="3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5.75" customHeight="1" x14ac:dyDescent="0.3">
      <c r="A510" s="2"/>
      <c r="B510" s="2"/>
      <c r="C510" s="2"/>
      <c r="D510" s="2"/>
      <c r="E510" s="2"/>
      <c r="F510" s="2"/>
      <c r="G510" s="3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5.75" customHeight="1" x14ac:dyDescent="0.3">
      <c r="A511" s="2"/>
      <c r="B511" s="2"/>
      <c r="C511" s="2"/>
      <c r="D511" s="2"/>
      <c r="E511" s="2"/>
      <c r="F511" s="2"/>
      <c r="G511" s="3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5.75" customHeight="1" x14ac:dyDescent="0.3">
      <c r="A512" s="2"/>
      <c r="B512" s="2"/>
      <c r="C512" s="2"/>
      <c r="D512" s="2"/>
      <c r="E512" s="2"/>
      <c r="F512" s="2"/>
      <c r="G512" s="3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5.75" customHeight="1" x14ac:dyDescent="0.3">
      <c r="A513" s="2"/>
      <c r="B513" s="2"/>
      <c r="C513" s="2"/>
      <c r="D513" s="2"/>
      <c r="E513" s="2"/>
      <c r="F513" s="2"/>
      <c r="G513" s="3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5.75" customHeight="1" x14ac:dyDescent="0.3">
      <c r="A514" s="2"/>
      <c r="B514" s="2"/>
      <c r="C514" s="2"/>
      <c r="D514" s="2"/>
      <c r="E514" s="2"/>
      <c r="F514" s="2"/>
      <c r="G514" s="3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5.75" customHeight="1" x14ac:dyDescent="0.3">
      <c r="A515" s="2"/>
      <c r="B515" s="2"/>
      <c r="C515" s="2"/>
      <c r="D515" s="2"/>
      <c r="E515" s="2"/>
      <c r="F515" s="2"/>
      <c r="G515" s="37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5.75" customHeight="1" x14ac:dyDescent="0.3">
      <c r="A516" s="2"/>
      <c r="B516" s="2"/>
      <c r="C516" s="2"/>
      <c r="D516" s="2"/>
      <c r="E516" s="2"/>
      <c r="F516" s="2"/>
      <c r="G516" s="37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5.75" customHeight="1" x14ac:dyDescent="0.3">
      <c r="A517" s="2"/>
      <c r="B517" s="2"/>
      <c r="C517" s="2"/>
      <c r="D517" s="2"/>
      <c r="E517" s="2"/>
      <c r="F517" s="2"/>
      <c r="G517" s="3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5.75" customHeight="1" x14ac:dyDescent="0.3">
      <c r="A518" s="2"/>
      <c r="B518" s="2"/>
      <c r="C518" s="2"/>
      <c r="D518" s="2"/>
      <c r="E518" s="2"/>
      <c r="F518" s="2"/>
      <c r="G518" s="3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5.75" customHeight="1" x14ac:dyDescent="0.3">
      <c r="A519" s="2"/>
      <c r="B519" s="2"/>
      <c r="C519" s="2"/>
      <c r="D519" s="2"/>
      <c r="E519" s="2"/>
      <c r="F519" s="2"/>
      <c r="G519" s="3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5.75" customHeight="1" x14ac:dyDescent="0.3">
      <c r="A520" s="2"/>
      <c r="B520" s="2"/>
      <c r="C520" s="2"/>
      <c r="D520" s="2"/>
      <c r="E520" s="2"/>
      <c r="F520" s="2"/>
      <c r="G520" s="3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5.75" customHeight="1" x14ac:dyDescent="0.3">
      <c r="A521" s="2"/>
      <c r="B521" s="2"/>
      <c r="C521" s="2"/>
      <c r="D521" s="2"/>
      <c r="E521" s="2"/>
      <c r="F521" s="2"/>
      <c r="G521" s="3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5.75" customHeight="1" x14ac:dyDescent="0.3">
      <c r="A522" s="2"/>
      <c r="B522" s="2"/>
      <c r="C522" s="2"/>
      <c r="D522" s="2"/>
      <c r="E522" s="2"/>
      <c r="F522" s="2"/>
      <c r="G522" s="3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5.75" customHeight="1" x14ac:dyDescent="0.3">
      <c r="A523" s="2"/>
      <c r="B523" s="2"/>
      <c r="C523" s="2"/>
      <c r="D523" s="2"/>
      <c r="E523" s="2"/>
      <c r="F523" s="2"/>
      <c r="G523" s="3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5.75" customHeight="1" x14ac:dyDescent="0.3">
      <c r="A524" s="2"/>
      <c r="B524" s="2"/>
      <c r="C524" s="2"/>
      <c r="D524" s="2"/>
      <c r="E524" s="2"/>
      <c r="F524" s="2"/>
      <c r="G524" s="3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5.75" customHeight="1" x14ac:dyDescent="0.3">
      <c r="A525" s="2"/>
      <c r="B525" s="2"/>
      <c r="C525" s="2"/>
      <c r="D525" s="2"/>
      <c r="E525" s="2"/>
      <c r="F525" s="2"/>
      <c r="G525" s="37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5.75" customHeight="1" x14ac:dyDescent="0.3">
      <c r="A526" s="2"/>
      <c r="B526" s="2"/>
      <c r="C526" s="2"/>
      <c r="D526" s="2"/>
      <c r="E526" s="2"/>
      <c r="F526" s="2"/>
      <c r="G526" s="37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5.75" customHeight="1" x14ac:dyDescent="0.3">
      <c r="A527" s="2"/>
      <c r="B527" s="2"/>
      <c r="C527" s="2"/>
      <c r="D527" s="2"/>
      <c r="E527" s="2"/>
      <c r="F527" s="2"/>
      <c r="G527" s="3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5.75" customHeight="1" x14ac:dyDescent="0.3">
      <c r="A528" s="2"/>
      <c r="B528" s="2"/>
      <c r="C528" s="2"/>
      <c r="D528" s="2"/>
      <c r="E528" s="2"/>
      <c r="F528" s="2"/>
      <c r="G528" s="3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5.75" customHeight="1" x14ac:dyDescent="0.3">
      <c r="A529" s="2"/>
      <c r="B529" s="2"/>
      <c r="C529" s="2"/>
      <c r="D529" s="2"/>
      <c r="E529" s="2"/>
      <c r="F529" s="2"/>
      <c r="G529" s="3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5.75" customHeight="1" x14ac:dyDescent="0.3">
      <c r="A530" s="2"/>
      <c r="B530" s="2"/>
      <c r="C530" s="2"/>
      <c r="D530" s="2"/>
      <c r="E530" s="2"/>
      <c r="F530" s="2"/>
      <c r="G530" s="3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5.75" customHeight="1" x14ac:dyDescent="0.3">
      <c r="A531" s="2"/>
      <c r="B531" s="2"/>
      <c r="C531" s="2"/>
      <c r="D531" s="2"/>
      <c r="E531" s="2"/>
      <c r="F531" s="2"/>
      <c r="G531" s="3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5.75" customHeight="1" x14ac:dyDescent="0.3">
      <c r="A532" s="2"/>
      <c r="B532" s="2"/>
      <c r="C532" s="2"/>
      <c r="D532" s="2"/>
      <c r="E532" s="2"/>
      <c r="F532" s="2"/>
      <c r="G532" s="3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5.75" customHeight="1" x14ac:dyDescent="0.3">
      <c r="A533" s="2"/>
      <c r="B533" s="2"/>
      <c r="C533" s="2"/>
      <c r="D533" s="2"/>
      <c r="E533" s="2"/>
      <c r="F533" s="2"/>
      <c r="G533" s="3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5.75" customHeight="1" x14ac:dyDescent="0.3">
      <c r="A534" s="2"/>
      <c r="B534" s="2"/>
      <c r="C534" s="2"/>
      <c r="D534" s="2"/>
      <c r="E534" s="2"/>
      <c r="F534" s="2"/>
      <c r="G534" s="3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5.75" customHeight="1" x14ac:dyDescent="0.3">
      <c r="A535" s="2"/>
      <c r="B535" s="2"/>
      <c r="C535" s="2"/>
      <c r="D535" s="2"/>
      <c r="E535" s="2"/>
      <c r="F535" s="2"/>
      <c r="G535" s="37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5.75" customHeight="1" x14ac:dyDescent="0.3">
      <c r="A536" s="2"/>
      <c r="B536" s="2"/>
      <c r="C536" s="2"/>
      <c r="D536" s="2"/>
      <c r="E536" s="2"/>
      <c r="F536" s="2"/>
      <c r="G536" s="37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5.75" customHeight="1" x14ac:dyDescent="0.3">
      <c r="A537" s="2"/>
      <c r="B537" s="2"/>
      <c r="C537" s="2"/>
      <c r="D537" s="2"/>
      <c r="E537" s="2"/>
      <c r="F537" s="2"/>
      <c r="G537" s="3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5.75" customHeight="1" x14ac:dyDescent="0.3">
      <c r="A538" s="2"/>
      <c r="B538" s="2"/>
      <c r="C538" s="2"/>
      <c r="D538" s="2"/>
      <c r="E538" s="2"/>
      <c r="F538" s="2"/>
      <c r="G538" s="3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5.75" customHeight="1" x14ac:dyDescent="0.3">
      <c r="A539" s="2"/>
      <c r="B539" s="2"/>
      <c r="C539" s="2"/>
      <c r="D539" s="2"/>
      <c r="E539" s="2"/>
      <c r="F539" s="2"/>
      <c r="G539" s="3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5.75" customHeight="1" x14ac:dyDescent="0.3">
      <c r="A540" s="2"/>
      <c r="B540" s="2"/>
      <c r="C540" s="2"/>
      <c r="D540" s="2"/>
      <c r="E540" s="2"/>
      <c r="F540" s="2"/>
      <c r="G540" s="3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5.75" customHeight="1" x14ac:dyDescent="0.3">
      <c r="A541" s="2"/>
      <c r="B541" s="2"/>
      <c r="C541" s="2"/>
      <c r="D541" s="2"/>
      <c r="E541" s="2"/>
      <c r="F541" s="2"/>
      <c r="G541" s="3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5.75" customHeight="1" x14ac:dyDescent="0.3">
      <c r="A542" s="2"/>
      <c r="B542" s="2"/>
      <c r="C542" s="2"/>
      <c r="D542" s="2"/>
      <c r="E542" s="2"/>
      <c r="F542" s="2"/>
      <c r="G542" s="3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5.75" customHeight="1" x14ac:dyDescent="0.3">
      <c r="A543" s="2"/>
      <c r="B543" s="2"/>
      <c r="C543" s="2"/>
      <c r="D543" s="2"/>
      <c r="E543" s="2"/>
      <c r="F543" s="2"/>
      <c r="G543" s="3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5.75" customHeight="1" x14ac:dyDescent="0.3">
      <c r="A544" s="2"/>
      <c r="B544" s="2"/>
      <c r="C544" s="2"/>
      <c r="D544" s="2"/>
      <c r="E544" s="2"/>
      <c r="F544" s="2"/>
      <c r="G544" s="37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5.75" customHeight="1" x14ac:dyDescent="0.3">
      <c r="A545" s="2"/>
      <c r="B545" s="2"/>
      <c r="C545" s="2"/>
      <c r="D545" s="2"/>
      <c r="E545" s="2"/>
      <c r="F545" s="2"/>
      <c r="G545" s="37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5.75" customHeight="1" x14ac:dyDescent="0.3">
      <c r="A546" s="2"/>
      <c r="B546" s="2"/>
      <c r="C546" s="2"/>
      <c r="D546" s="2"/>
      <c r="E546" s="2"/>
      <c r="F546" s="2"/>
      <c r="G546" s="3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5.75" customHeight="1" x14ac:dyDescent="0.3">
      <c r="A547" s="2"/>
      <c r="B547" s="2"/>
      <c r="C547" s="2"/>
      <c r="D547" s="2"/>
      <c r="E547" s="2"/>
      <c r="F547" s="2"/>
      <c r="G547" s="3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5.75" customHeight="1" x14ac:dyDescent="0.3">
      <c r="A548" s="2"/>
      <c r="B548" s="2"/>
      <c r="C548" s="2"/>
      <c r="D548" s="2"/>
      <c r="E548" s="2"/>
      <c r="F548" s="2"/>
      <c r="G548" s="3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5.75" customHeight="1" x14ac:dyDescent="0.3">
      <c r="A549" s="2"/>
      <c r="B549" s="2"/>
      <c r="C549" s="2"/>
      <c r="D549" s="2"/>
      <c r="E549" s="2"/>
      <c r="F549" s="2"/>
      <c r="G549" s="3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5.75" customHeight="1" x14ac:dyDescent="0.3">
      <c r="A550" s="2"/>
      <c r="B550" s="2"/>
      <c r="C550" s="2"/>
      <c r="D550" s="2"/>
      <c r="E550" s="2"/>
      <c r="F550" s="2"/>
      <c r="G550" s="3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5.75" customHeight="1" x14ac:dyDescent="0.3">
      <c r="A551" s="2"/>
      <c r="B551" s="2"/>
      <c r="C551" s="2"/>
      <c r="D551" s="2"/>
      <c r="E551" s="2"/>
      <c r="F551" s="2"/>
      <c r="G551" s="3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5.75" customHeight="1" x14ac:dyDescent="0.3">
      <c r="A552" s="2"/>
      <c r="B552" s="2"/>
      <c r="C552" s="2"/>
      <c r="D552" s="2"/>
      <c r="E552" s="2"/>
      <c r="F552" s="2"/>
      <c r="G552" s="3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5.75" customHeight="1" x14ac:dyDescent="0.3">
      <c r="A553" s="2"/>
      <c r="B553" s="2"/>
      <c r="C553" s="2"/>
      <c r="D553" s="2"/>
      <c r="E553" s="2"/>
      <c r="F553" s="2"/>
      <c r="G553" s="3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5.75" customHeight="1" x14ac:dyDescent="0.3">
      <c r="A554" s="2"/>
      <c r="B554" s="2"/>
      <c r="C554" s="2"/>
      <c r="D554" s="2"/>
      <c r="E554" s="2"/>
      <c r="F554" s="2"/>
      <c r="G554" s="3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5.75" customHeight="1" x14ac:dyDescent="0.3">
      <c r="A555" s="2"/>
      <c r="B555" s="2"/>
      <c r="C555" s="2"/>
      <c r="D555" s="2"/>
      <c r="E555" s="2"/>
      <c r="F555" s="2"/>
      <c r="G555" s="3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5.75" customHeight="1" x14ac:dyDescent="0.3">
      <c r="A556" s="2"/>
      <c r="B556" s="2"/>
      <c r="C556" s="2"/>
      <c r="D556" s="2"/>
      <c r="E556" s="2"/>
      <c r="F556" s="2"/>
      <c r="G556" s="3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5.75" customHeight="1" x14ac:dyDescent="0.3">
      <c r="A557" s="2"/>
      <c r="B557" s="2"/>
      <c r="C557" s="2"/>
      <c r="D557" s="2"/>
      <c r="E557" s="2"/>
      <c r="F557" s="2"/>
      <c r="G557" s="3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5.75" customHeight="1" x14ac:dyDescent="0.3">
      <c r="A558" s="2"/>
      <c r="B558" s="2"/>
      <c r="C558" s="2"/>
      <c r="D558" s="2"/>
      <c r="E558" s="2"/>
      <c r="F558" s="2"/>
      <c r="G558" s="3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5.75" customHeight="1" x14ac:dyDescent="0.3">
      <c r="A559" s="2"/>
      <c r="B559" s="2"/>
      <c r="C559" s="2"/>
      <c r="D559" s="2"/>
      <c r="E559" s="2"/>
      <c r="F559" s="2"/>
      <c r="G559" s="3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5.75" customHeight="1" x14ac:dyDescent="0.3">
      <c r="A560" s="2"/>
      <c r="B560" s="2"/>
      <c r="C560" s="2"/>
      <c r="D560" s="2"/>
      <c r="E560" s="2"/>
      <c r="F560" s="2"/>
      <c r="G560" s="3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5.75" customHeight="1" x14ac:dyDescent="0.3">
      <c r="A561" s="2"/>
      <c r="B561" s="2"/>
      <c r="C561" s="2"/>
      <c r="D561" s="2"/>
      <c r="E561" s="2"/>
      <c r="F561" s="2"/>
      <c r="G561" s="3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5.75" customHeight="1" x14ac:dyDescent="0.3">
      <c r="A562" s="2"/>
      <c r="B562" s="2"/>
      <c r="C562" s="2"/>
      <c r="D562" s="2"/>
      <c r="E562" s="2"/>
      <c r="F562" s="2"/>
      <c r="G562" s="3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5.75" customHeight="1" x14ac:dyDescent="0.3">
      <c r="A563" s="2"/>
      <c r="B563" s="2"/>
      <c r="C563" s="2"/>
      <c r="D563" s="2"/>
      <c r="E563" s="2"/>
      <c r="F563" s="2"/>
      <c r="G563" s="3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5.75" customHeight="1" x14ac:dyDescent="0.3">
      <c r="A564" s="2"/>
      <c r="B564" s="2"/>
      <c r="C564" s="2"/>
      <c r="D564" s="2"/>
      <c r="E564" s="2"/>
      <c r="F564" s="2"/>
      <c r="G564" s="3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5.75" customHeight="1" x14ac:dyDescent="0.3">
      <c r="A565" s="2"/>
      <c r="B565" s="2"/>
      <c r="C565" s="2"/>
      <c r="D565" s="2"/>
      <c r="E565" s="2"/>
      <c r="F565" s="2"/>
      <c r="G565" s="3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5.75" customHeight="1" x14ac:dyDescent="0.3">
      <c r="A566" s="2"/>
      <c r="B566" s="2"/>
      <c r="C566" s="2"/>
      <c r="D566" s="2"/>
      <c r="E566" s="2"/>
      <c r="F566" s="2"/>
      <c r="G566" s="3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5.75" customHeight="1" x14ac:dyDescent="0.3">
      <c r="A567" s="2"/>
      <c r="B567" s="2"/>
      <c r="C567" s="2"/>
      <c r="D567" s="2"/>
      <c r="E567" s="2"/>
      <c r="F567" s="2"/>
      <c r="G567" s="3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5.75" customHeight="1" x14ac:dyDescent="0.3">
      <c r="A568" s="2"/>
      <c r="B568" s="2"/>
      <c r="C568" s="2"/>
      <c r="D568" s="2"/>
      <c r="E568" s="2"/>
      <c r="F568" s="2"/>
      <c r="G568" s="3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5.75" customHeight="1" x14ac:dyDescent="0.3">
      <c r="A569" s="2"/>
      <c r="B569" s="2"/>
      <c r="C569" s="2"/>
      <c r="D569" s="2"/>
      <c r="E569" s="2"/>
      <c r="F569" s="2"/>
      <c r="G569" s="3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5.75" customHeight="1" x14ac:dyDescent="0.3">
      <c r="A570" s="2"/>
      <c r="B570" s="2"/>
      <c r="C570" s="2"/>
      <c r="D570" s="2"/>
      <c r="E570" s="2"/>
      <c r="F570" s="2"/>
      <c r="G570" s="3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5.75" customHeight="1" x14ac:dyDescent="0.3">
      <c r="A571" s="2"/>
      <c r="B571" s="2"/>
      <c r="C571" s="2"/>
      <c r="D571" s="2"/>
      <c r="E571" s="2"/>
      <c r="F571" s="2"/>
      <c r="G571" s="3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5.75" customHeight="1" x14ac:dyDescent="0.3">
      <c r="A572" s="2"/>
      <c r="B572" s="2"/>
      <c r="C572" s="2"/>
      <c r="D572" s="2"/>
      <c r="E572" s="2"/>
      <c r="F572" s="2"/>
      <c r="G572" s="3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5.75" customHeight="1" x14ac:dyDescent="0.3">
      <c r="A573" s="2"/>
      <c r="B573" s="2"/>
      <c r="C573" s="2"/>
      <c r="D573" s="2"/>
      <c r="E573" s="2"/>
      <c r="F573" s="2"/>
      <c r="G573" s="3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5.75" customHeight="1" x14ac:dyDescent="0.3">
      <c r="A574" s="2"/>
      <c r="B574" s="2"/>
      <c r="C574" s="2"/>
      <c r="D574" s="2"/>
      <c r="E574" s="2"/>
      <c r="F574" s="2"/>
      <c r="G574" s="3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5.75" customHeight="1" x14ac:dyDescent="0.3">
      <c r="A575" s="2"/>
      <c r="B575" s="2"/>
      <c r="C575" s="2"/>
      <c r="D575" s="2"/>
      <c r="E575" s="2"/>
      <c r="F575" s="2"/>
      <c r="G575" s="3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5.75" customHeight="1" x14ac:dyDescent="0.3">
      <c r="A576" s="2"/>
      <c r="B576" s="2"/>
      <c r="C576" s="2"/>
      <c r="D576" s="2"/>
      <c r="E576" s="2"/>
      <c r="F576" s="2"/>
      <c r="G576" s="3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5.75" customHeight="1" x14ac:dyDescent="0.3">
      <c r="A577" s="2"/>
      <c r="B577" s="2"/>
      <c r="C577" s="2"/>
      <c r="D577" s="2"/>
      <c r="E577" s="2"/>
      <c r="F577" s="2"/>
      <c r="G577" s="3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5.75" customHeight="1" x14ac:dyDescent="0.3">
      <c r="A578" s="2"/>
      <c r="B578" s="2"/>
      <c r="C578" s="2"/>
      <c r="D578" s="2"/>
      <c r="E578" s="2"/>
      <c r="F578" s="2"/>
      <c r="G578" s="3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5.75" customHeight="1" x14ac:dyDescent="0.3">
      <c r="A579" s="2"/>
      <c r="B579" s="2"/>
      <c r="C579" s="2"/>
      <c r="D579" s="2"/>
      <c r="E579" s="2"/>
      <c r="F579" s="2"/>
      <c r="G579" s="3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5.75" customHeight="1" x14ac:dyDescent="0.3">
      <c r="A580" s="2"/>
      <c r="B580" s="2"/>
      <c r="C580" s="2"/>
      <c r="D580" s="2"/>
      <c r="E580" s="2"/>
      <c r="F580" s="2"/>
      <c r="G580" s="3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5.75" customHeight="1" x14ac:dyDescent="0.3">
      <c r="A581" s="2"/>
      <c r="B581" s="2"/>
      <c r="C581" s="2"/>
      <c r="D581" s="2"/>
      <c r="E581" s="2"/>
      <c r="F581" s="2"/>
      <c r="G581" s="3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5.75" customHeight="1" x14ac:dyDescent="0.3">
      <c r="A582" s="2"/>
      <c r="B582" s="2"/>
      <c r="C582" s="2"/>
      <c r="D582" s="2"/>
      <c r="E582" s="2"/>
      <c r="F582" s="2"/>
      <c r="G582" s="3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5.75" customHeight="1" x14ac:dyDescent="0.3">
      <c r="A583" s="2"/>
      <c r="B583" s="2"/>
      <c r="C583" s="2"/>
      <c r="D583" s="2"/>
      <c r="E583" s="2"/>
      <c r="F583" s="2"/>
      <c r="G583" s="3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5.75" customHeight="1" x14ac:dyDescent="0.3">
      <c r="A584" s="2"/>
      <c r="B584" s="2"/>
      <c r="C584" s="2"/>
      <c r="D584" s="2"/>
      <c r="E584" s="2"/>
      <c r="F584" s="2"/>
      <c r="G584" s="3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5.75" customHeight="1" x14ac:dyDescent="0.3">
      <c r="A585" s="2"/>
      <c r="B585" s="2"/>
      <c r="C585" s="2"/>
      <c r="D585" s="2"/>
      <c r="E585" s="2"/>
      <c r="F585" s="2"/>
      <c r="G585" s="3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5.75" customHeight="1" x14ac:dyDescent="0.3">
      <c r="A586" s="2"/>
      <c r="B586" s="2"/>
      <c r="C586" s="2"/>
      <c r="D586" s="2"/>
      <c r="E586" s="2"/>
      <c r="F586" s="2"/>
      <c r="G586" s="3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5.75" customHeight="1" x14ac:dyDescent="0.3">
      <c r="A587" s="2"/>
      <c r="B587" s="2"/>
      <c r="C587" s="2"/>
      <c r="D587" s="2"/>
      <c r="E587" s="2"/>
      <c r="F587" s="2"/>
      <c r="G587" s="3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5.75" customHeight="1" x14ac:dyDescent="0.3">
      <c r="A588" s="2"/>
      <c r="B588" s="2"/>
      <c r="C588" s="2"/>
      <c r="D588" s="2"/>
      <c r="E588" s="2"/>
      <c r="F588" s="2"/>
      <c r="G588" s="3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5.75" customHeight="1" x14ac:dyDescent="0.3">
      <c r="A589" s="2"/>
      <c r="B589" s="2"/>
      <c r="C589" s="2"/>
      <c r="D589" s="2"/>
      <c r="E589" s="2"/>
      <c r="F589" s="2"/>
      <c r="G589" s="3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5.75" customHeight="1" x14ac:dyDescent="0.3">
      <c r="A590" s="2"/>
      <c r="B590" s="2"/>
      <c r="C590" s="2"/>
      <c r="D590" s="2"/>
      <c r="E590" s="2"/>
      <c r="F590" s="2"/>
      <c r="G590" s="3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5.75" customHeight="1" x14ac:dyDescent="0.3">
      <c r="A591" s="2"/>
      <c r="B591" s="2"/>
      <c r="C591" s="2"/>
      <c r="D591" s="2"/>
      <c r="E591" s="2"/>
      <c r="F591" s="2"/>
      <c r="G591" s="3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5.75" customHeight="1" x14ac:dyDescent="0.3">
      <c r="A592" s="2"/>
      <c r="B592" s="2"/>
      <c r="C592" s="2"/>
      <c r="D592" s="2"/>
      <c r="E592" s="2"/>
      <c r="F592" s="2"/>
      <c r="G592" s="3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5.75" customHeight="1" x14ac:dyDescent="0.3">
      <c r="A593" s="2"/>
      <c r="B593" s="2"/>
      <c r="C593" s="2"/>
      <c r="D593" s="2"/>
      <c r="E593" s="2"/>
      <c r="F593" s="2"/>
      <c r="G593" s="3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5.75" customHeight="1" x14ac:dyDescent="0.3">
      <c r="A594" s="2"/>
      <c r="B594" s="2"/>
      <c r="C594" s="2"/>
      <c r="D594" s="2"/>
      <c r="E594" s="2"/>
      <c r="F594" s="2"/>
      <c r="G594" s="3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5.75" customHeight="1" x14ac:dyDescent="0.3">
      <c r="A595" s="2"/>
      <c r="B595" s="2"/>
      <c r="C595" s="2"/>
      <c r="D595" s="2"/>
      <c r="E595" s="2"/>
      <c r="F595" s="2"/>
      <c r="G595" s="3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5.75" customHeight="1" x14ac:dyDescent="0.3">
      <c r="A596" s="2"/>
      <c r="B596" s="2"/>
      <c r="C596" s="2"/>
      <c r="D596" s="2"/>
      <c r="E596" s="2"/>
      <c r="F596" s="2"/>
      <c r="G596" s="3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5.75" customHeight="1" x14ac:dyDescent="0.3">
      <c r="A597" s="2"/>
      <c r="B597" s="2"/>
      <c r="C597" s="2"/>
      <c r="D597" s="2"/>
      <c r="E597" s="2"/>
      <c r="F597" s="2"/>
      <c r="G597" s="3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5.75" customHeight="1" x14ac:dyDescent="0.3">
      <c r="A598" s="2"/>
      <c r="B598" s="2"/>
      <c r="C598" s="2"/>
      <c r="D598" s="2"/>
      <c r="E598" s="2"/>
      <c r="F598" s="2"/>
      <c r="G598" s="3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5.75" customHeight="1" x14ac:dyDescent="0.3">
      <c r="A599" s="2"/>
      <c r="B599" s="2"/>
      <c r="C599" s="2"/>
      <c r="D599" s="2"/>
      <c r="E599" s="2"/>
      <c r="F599" s="2"/>
      <c r="G599" s="3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5.75" customHeight="1" x14ac:dyDescent="0.3">
      <c r="A600" s="2"/>
      <c r="B600" s="2"/>
      <c r="C600" s="2"/>
      <c r="D600" s="2"/>
      <c r="E600" s="2"/>
      <c r="F600" s="2"/>
      <c r="G600" s="3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5.75" customHeight="1" x14ac:dyDescent="0.3">
      <c r="A601" s="2"/>
      <c r="B601" s="2"/>
      <c r="C601" s="2"/>
      <c r="D601" s="2"/>
      <c r="E601" s="2"/>
      <c r="F601" s="2"/>
      <c r="G601" s="3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5.75" customHeight="1" x14ac:dyDescent="0.3">
      <c r="A602" s="2"/>
      <c r="B602" s="2"/>
      <c r="C602" s="2"/>
      <c r="D602" s="2"/>
      <c r="E602" s="2"/>
      <c r="F602" s="2"/>
      <c r="G602" s="3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5.75" customHeight="1" x14ac:dyDescent="0.3">
      <c r="A603" s="2"/>
      <c r="B603" s="2"/>
      <c r="C603" s="2"/>
      <c r="D603" s="2"/>
      <c r="E603" s="2"/>
      <c r="F603" s="2"/>
      <c r="G603" s="3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5.75" customHeight="1" x14ac:dyDescent="0.3">
      <c r="A604" s="2"/>
      <c r="B604" s="2"/>
      <c r="C604" s="2"/>
      <c r="D604" s="2"/>
      <c r="E604" s="2"/>
      <c r="F604" s="2"/>
      <c r="G604" s="3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5.75" customHeight="1" x14ac:dyDescent="0.3">
      <c r="A605" s="2"/>
      <c r="B605" s="2"/>
      <c r="C605" s="2"/>
      <c r="D605" s="2"/>
      <c r="E605" s="2"/>
      <c r="F605" s="2"/>
      <c r="G605" s="3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5.75" customHeight="1" x14ac:dyDescent="0.3">
      <c r="A606" s="2"/>
      <c r="B606" s="2"/>
      <c r="C606" s="2"/>
      <c r="D606" s="2"/>
      <c r="E606" s="2"/>
      <c r="F606" s="2"/>
      <c r="G606" s="3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5.75" customHeight="1" x14ac:dyDescent="0.3">
      <c r="A607" s="2"/>
      <c r="B607" s="2"/>
      <c r="C607" s="2"/>
      <c r="D607" s="2"/>
      <c r="E607" s="2"/>
      <c r="F607" s="2"/>
      <c r="G607" s="3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5.75" customHeight="1" x14ac:dyDescent="0.3">
      <c r="A608" s="2"/>
      <c r="B608" s="2"/>
      <c r="C608" s="2"/>
      <c r="D608" s="2"/>
      <c r="E608" s="2"/>
      <c r="F608" s="2"/>
      <c r="G608" s="3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5.75" customHeight="1" x14ac:dyDescent="0.3">
      <c r="A609" s="2"/>
      <c r="B609" s="2"/>
      <c r="C609" s="2"/>
      <c r="D609" s="2"/>
      <c r="E609" s="2"/>
      <c r="F609" s="2"/>
      <c r="G609" s="3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5.75" customHeight="1" x14ac:dyDescent="0.3">
      <c r="A610" s="2"/>
      <c r="B610" s="2"/>
      <c r="C610" s="2"/>
      <c r="D610" s="2"/>
      <c r="E610" s="2"/>
      <c r="F610" s="2"/>
      <c r="G610" s="3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5.75" customHeight="1" x14ac:dyDescent="0.3">
      <c r="A611" s="2"/>
      <c r="B611" s="2"/>
      <c r="C611" s="2"/>
      <c r="D611" s="2"/>
      <c r="E611" s="2"/>
      <c r="F611" s="2"/>
      <c r="G611" s="3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5.75" customHeight="1" x14ac:dyDescent="0.3">
      <c r="A612" s="2"/>
      <c r="B612" s="2"/>
      <c r="C612" s="2"/>
      <c r="D612" s="2"/>
      <c r="E612" s="2"/>
      <c r="F612" s="2"/>
      <c r="G612" s="3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5.75" customHeight="1" x14ac:dyDescent="0.3">
      <c r="A613" s="2"/>
      <c r="B613" s="2"/>
      <c r="C613" s="2"/>
      <c r="D613" s="2"/>
      <c r="E613" s="2"/>
      <c r="F613" s="2"/>
      <c r="G613" s="3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5.75" customHeight="1" x14ac:dyDescent="0.3">
      <c r="A614" s="2"/>
      <c r="B614" s="2"/>
      <c r="C614" s="2"/>
      <c r="D614" s="2"/>
      <c r="E614" s="2"/>
      <c r="F614" s="2"/>
      <c r="G614" s="3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5.75" customHeight="1" x14ac:dyDescent="0.3">
      <c r="A615" s="2"/>
      <c r="B615" s="2"/>
      <c r="C615" s="2"/>
      <c r="D615" s="2"/>
      <c r="E615" s="2"/>
      <c r="F615" s="2"/>
      <c r="G615" s="3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5.75" customHeight="1" x14ac:dyDescent="0.3">
      <c r="A616" s="2"/>
      <c r="B616" s="2"/>
      <c r="C616" s="2"/>
      <c r="D616" s="2"/>
      <c r="E616" s="2"/>
      <c r="F616" s="2"/>
      <c r="G616" s="3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5.75" customHeight="1" x14ac:dyDescent="0.3">
      <c r="A617" s="2"/>
      <c r="B617" s="2"/>
      <c r="C617" s="2"/>
      <c r="D617" s="2"/>
      <c r="E617" s="2"/>
      <c r="F617" s="2"/>
      <c r="G617" s="3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5.75" customHeight="1" x14ac:dyDescent="0.3">
      <c r="A618" s="2"/>
      <c r="B618" s="2"/>
      <c r="C618" s="2"/>
      <c r="D618" s="2"/>
      <c r="E618" s="2"/>
      <c r="F618" s="2"/>
      <c r="G618" s="3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5.75" customHeight="1" x14ac:dyDescent="0.3">
      <c r="A619" s="2"/>
      <c r="B619" s="2"/>
      <c r="C619" s="2"/>
      <c r="D619" s="2"/>
      <c r="E619" s="2"/>
      <c r="F619" s="2"/>
      <c r="G619" s="3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5.75" customHeight="1" x14ac:dyDescent="0.3">
      <c r="A620" s="2"/>
      <c r="B620" s="2"/>
      <c r="C620" s="2"/>
      <c r="D620" s="2"/>
      <c r="E620" s="2"/>
      <c r="F620" s="2"/>
      <c r="G620" s="3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5.75" customHeight="1" x14ac:dyDescent="0.3">
      <c r="A621" s="2"/>
      <c r="B621" s="2"/>
      <c r="C621" s="2"/>
      <c r="D621" s="2"/>
      <c r="E621" s="2"/>
      <c r="F621" s="2"/>
      <c r="G621" s="3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5.75" customHeight="1" x14ac:dyDescent="0.3">
      <c r="A622" s="2"/>
      <c r="B622" s="2"/>
      <c r="C622" s="2"/>
      <c r="D622" s="2"/>
      <c r="E622" s="2"/>
      <c r="F622" s="2"/>
      <c r="G622" s="3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5.75" customHeight="1" x14ac:dyDescent="0.3">
      <c r="A623" s="2"/>
      <c r="B623" s="2"/>
      <c r="C623" s="2"/>
      <c r="D623" s="2"/>
      <c r="E623" s="2"/>
      <c r="F623" s="2"/>
      <c r="G623" s="3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5.75" customHeight="1" x14ac:dyDescent="0.3">
      <c r="A624" s="2"/>
      <c r="B624" s="2"/>
      <c r="C624" s="2"/>
      <c r="D624" s="2"/>
      <c r="E624" s="2"/>
      <c r="F624" s="2"/>
      <c r="G624" s="3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5.75" customHeight="1" x14ac:dyDescent="0.3">
      <c r="A625" s="2"/>
      <c r="B625" s="2"/>
      <c r="C625" s="2"/>
      <c r="D625" s="2"/>
      <c r="E625" s="2"/>
      <c r="F625" s="2"/>
      <c r="G625" s="3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5.75" customHeight="1" x14ac:dyDescent="0.3">
      <c r="A626" s="2"/>
      <c r="B626" s="2"/>
      <c r="C626" s="2"/>
      <c r="D626" s="2"/>
      <c r="E626" s="2"/>
      <c r="F626" s="2"/>
      <c r="G626" s="3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5.75" customHeight="1" x14ac:dyDescent="0.3">
      <c r="A627" s="2"/>
      <c r="B627" s="2"/>
      <c r="C627" s="2"/>
      <c r="D627" s="2"/>
      <c r="E627" s="2"/>
      <c r="F627" s="2"/>
      <c r="G627" s="3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5.75" customHeight="1" x14ac:dyDescent="0.3">
      <c r="A628" s="2"/>
      <c r="B628" s="2"/>
      <c r="C628" s="2"/>
      <c r="D628" s="2"/>
      <c r="E628" s="2"/>
      <c r="F628" s="2"/>
      <c r="G628" s="3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5.75" customHeight="1" x14ac:dyDescent="0.3">
      <c r="A629" s="2"/>
      <c r="B629" s="2"/>
      <c r="C629" s="2"/>
      <c r="D629" s="2"/>
      <c r="E629" s="2"/>
      <c r="F629" s="2"/>
      <c r="G629" s="3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5.75" customHeight="1" x14ac:dyDescent="0.3">
      <c r="A630" s="2"/>
      <c r="B630" s="2"/>
      <c r="C630" s="2"/>
      <c r="D630" s="2"/>
      <c r="E630" s="2"/>
      <c r="F630" s="2"/>
      <c r="G630" s="3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5.75" customHeight="1" x14ac:dyDescent="0.3">
      <c r="A631" s="2"/>
      <c r="B631" s="2"/>
      <c r="C631" s="2"/>
      <c r="D631" s="2"/>
      <c r="E631" s="2"/>
      <c r="F631" s="2"/>
      <c r="G631" s="3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5.75" customHeight="1" x14ac:dyDescent="0.3">
      <c r="A632" s="2"/>
      <c r="B632" s="2"/>
      <c r="C632" s="2"/>
      <c r="D632" s="2"/>
      <c r="E632" s="2"/>
      <c r="F632" s="2"/>
      <c r="G632" s="3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5.75" customHeight="1" x14ac:dyDescent="0.3">
      <c r="A633" s="2"/>
      <c r="B633" s="2"/>
      <c r="C633" s="2"/>
      <c r="D633" s="2"/>
      <c r="E633" s="2"/>
      <c r="F633" s="2"/>
      <c r="G633" s="3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5.75" customHeight="1" x14ac:dyDescent="0.3">
      <c r="A634" s="2"/>
      <c r="B634" s="2"/>
      <c r="C634" s="2"/>
      <c r="D634" s="2"/>
      <c r="E634" s="2"/>
      <c r="F634" s="2"/>
      <c r="G634" s="3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5.75" customHeight="1" x14ac:dyDescent="0.3">
      <c r="A635" s="2"/>
      <c r="B635" s="2"/>
      <c r="C635" s="2"/>
      <c r="D635" s="2"/>
      <c r="E635" s="2"/>
      <c r="F635" s="2"/>
      <c r="G635" s="3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5.75" customHeight="1" x14ac:dyDescent="0.3">
      <c r="A636" s="2"/>
      <c r="B636" s="2"/>
      <c r="C636" s="2"/>
      <c r="D636" s="2"/>
      <c r="E636" s="2"/>
      <c r="F636" s="2"/>
      <c r="G636" s="3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5.75" customHeight="1" x14ac:dyDescent="0.3">
      <c r="A637" s="2"/>
      <c r="B637" s="2"/>
      <c r="C637" s="2"/>
      <c r="D637" s="2"/>
      <c r="E637" s="2"/>
      <c r="F637" s="2"/>
      <c r="G637" s="3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5.75" customHeight="1" x14ac:dyDescent="0.3">
      <c r="A638" s="2"/>
      <c r="B638" s="2"/>
      <c r="C638" s="2"/>
      <c r="D638" s="2"/>
      <c r="E638" s="2"/>
      <c r="F638" s="2"/>
      <c r="G638" s="3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5.75" customHeight="1" x14ac:dyDescent="0.3">
      <c r="A639" s="2"/>
      <c r="B639" s="2"/>
      <c r="C639" s="2"/>
      <c r="D639" s="2"/>
      <c r="E639" s="2"/>
      <c r="F639" s="2"/>
      <c r="G639" s="3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5.75" customHeight="1" x14ac:dyDescent="0.3">
      <c r="A640" s="2"/>
      <c r="B640" s="2"/>
      <c r="C640" s="2"/>
      <c r="D640" s="2"/>
      <c r="E640" s="2"/>
      <c r="F640" s="2"/>
      <c r="G640" s="3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5.75" customHeight="1" x14ac:dyDescent="0.3">
      <c r="A641" s="2"/>
      <c r="B641" s="2"/>
      <c r="C641" s="2"/>
      <c r="D641" s="2"/>
      <c r="E641" s="2"/>
      <c r="F641" s="2"/>
      <c r="G641" s="3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5.75" customHeight="1" x14ac:dyDescent="0.3">
      <c r="A642" s="2"/>
      <c r="B642" s="2"/>
      <c r="C642" s="2"/>
      <c r="D642" s="2"/>
      <c r="E642" s="2"/>
      <c r="F642" s="2"/>
      <c r="G642" s="3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5.75" customHeight="1" x14ac:dyDescent="0.3">
      <c r="A643" s="2"/>
      <c r="B643" s="2"/>
      <c r="C643" s="2"/>
      <c r="D643" s="2"/>
      <c r="E643" s="2"/>
      <c r="F643" s="2"/>
      <c r="G643" s="3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5.75" customHeight="1" x14ac:dyDescent="0.3">
      <c r="A644" s="2"/>
      <c r="B644" s="2"/>
      <c r="C644" s="2"/>
      <c r="D644" s="2"/>
      <c r="E644" s="2"/>
      <c r="F644" s="2"/>
      <c r="G644" s="3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5.75" customHeight="1" x14ac:dyDescent="0.3">
      <c r="A645" s="2"/>
      <c r="B645" s="2"/>
      <c r="C645" s="2"/>
      <c r="D645" s="2"/>
      <c r="E645" s="2"/>
      <c r="F645" s="2"/>
      <c r="G645" s="3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5.75" customHeight="1" x14ac:dyDescent="0.3">
      <c r="A646" s="2"/>
      <c r="B646" s="2"/>
      <c r="C646" s="2"/>
      <c r="D646" s="2"/>
      <c r="E646" s="2"/>
      <c r="F646" s="2"/>
      <c r="G646" s="3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5.75" customHeight="1" x14ac:dyDescent="0.3">
      <c r="A647" s="2"/>
      <c r="B647" s="2"/>
      <c r="C647" s="2"/>
      <c r="D647" s="2"/>
      <c r="E647" s="2"/>
      <c r="F647" s="2"/>
      <c r="G647" s="3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5.75" customHeight="1" x14ac:dyDescent="0.3">
      <c r="A648" s="2"/>
      <c r="B648" s="2"/>
      <c r="C648" s="2"/>
      <c r="D648" s="2"/>
      <c r="E648" s="2"/>
      <c r="F648" s="2"/>
      <c r="G648" s="3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5.75" customHeight="1" x14ac:dyDescent="0.3">
      <c r="A649" s="2"/>
      <c r="B649" s="2"/>
      <c r="C649" s="2"/>
      <c r="D649" s="2"/>
      <c r="E649" s="2"/>
      <c r="F649" s="2"/>
      <c r="G649" s="3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5.75" customHeight="1" x14ac:dyDescent="0.3">
      <c r="A650" s="2"/>
      <c r="B650" s="2"/>
      <c r="C650" s="2"/>
      <c r="D650" s="2"/>
      <c r="E650" s="2"/>
      <c r="F650" s="2"/>
      <c r="G650" s="3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5.75" customHeight="1" x14ac:dyDescent="0.3">
      <c r="A651" s="2"/>
      <c r="B651" s="2"/>
      <c r="C651" s="2"/>
      <c r="D651" s="2"/>
      <c r="E651" s="2"/>
      <c r="F651" s="2"/>
      <c r="G651" s="3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5.75" customHeight="1" x14ac:dyDescent="0.3">
      <c r="A652" s="2"/>
      <c r="B652" s="2"/>
      <c r="C652" s="2"/>
      <c r="D652" s="2"/>
      <c r="E652" s="2"/>
      <c r="F652" s="2"/>
      <c r="G652" s="3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5.75" customHeight="1" x14ac:dyDescent="0.3">
      <c r="A653" s="2"/>
      <c r="B653" s="2"/>
      <c r="C653" s="2"/>
      <c r="D653" s="2"/>
      <c r="E653" s="2"/>
      <c r="F653" s="2"/>
      <c r="G653" s="3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5.75" customHeight="1" x14ac:dyDescent="0.3">
      <c r="A654" s="2"/>
      <c r="B654" s="2"/>
      <c r="C654" s="2"/>
      <c r="D654" s="2"/>
      <c r="E654" s="2"/>
      <c r="F654" s="2"/>
      <c r="G654" s="3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5.75" customHeight="1" x14ac:dyDescent="0.3">
      <c r="A655" s="2"/>
      <c r="B655" s="2"/>
      <c r="C655" s="2"/>
      <c r="D655" s="2"/>
      <c r="E655" s="2"/>
      <c r="F655" s="2"/>
      <c r="G655" s="3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5.75" customHeight="1" x14ac:dyDescent="0.3">
      <c r="A656" s="2"/>
      <c r="B656" s="2"/>
      <c r="C656" s="2"/>
      <c r="D656" s="2"/>
      <c r="E656" s="2"/>
      <c r="F656" s="2"/>
      <c r="G656" s="3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5.75" customHeight="1" x14ac:dyDescent="0.3">
      <c r="A657" s="2"/>
      <c r="B657" s="2"/>
      <c r="C657" s="2"/>
      <c r="D657" s="2"/>
      <c r="E657" s="2"/>
      <c r="F657" s="2"/>
      <c r="G657" s="3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5.75" customHeight="1" x14ac:dyDescent="0.3">
      <c r="A658" s="2"/>
      <c r="B658" s="2"/>
      <c r="C658" s="2"/>
      <c r="D658" s="2"/>
      <c r="E658" s="2"/>
      <c r="F658" s="2"/>
      <c r="G658" s="3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5.75" customHeight="1" x14ac:dyDescent="0.3">
      <c r="A659" s="2"/>
      <c r="B659" s="2"/>
      <c r="C659" s="2"/>
      <c r="D659" s="2"/>
      <c r="E659" s="2"/>
      <c r="F659" s="2"/>
      <c r="G659" s="3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5.75" customHeight="1" x14ac:dyDescent="0.3">
      <c r="A660" s="2"/>
      <c r="B660" s="2"/>
      <c r="C660" s="2"/>
      <c r="D660" s="2"/>
      <c r="E660" s="2"/>
      <c r="F660" s="2"/>
      <c r="G660" s="3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5.75" customHeight="1" x14ac:dyDescent="0.3">
      <c r="A661" s="2"/>
      <c r="B661" s="2"/>
      <c r="C661" s="2"/>
      <c r="D661" s="2"/>
      <c r="E661" s="2"/>
      <c r="F661" s="2"/>
      <c r="G661" s="3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5.75" customHeight="1" x14ac:dyDescent="0.3">
      <c r="A662" s="2"/>
      <c r="B662" s="2"/>
      <c r="C662" s="2"/>
      <c r="D662" s="2"/>
      <c r="E662" s="2"/>
      <c r="F662" s="2"/>
      <c r="G662" s="3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5.75" customHeight="1" x14ac:dyDescent="0.3">
      <c r="A663" s="2"/>
      <c r="B663" s="2"/>
      <c r="C663" s="2"/>
      <c r="D663" s="2"/>
      <c r="E663" s="2"/>
      <c r="F663" s="2"/>
      <c r="G663" s="3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5.75" customHeight="1" x14ac:dyDescent="0.3">
      <c r="A664" s="2"/>
      <c r="B664" s="2"/>
      <c r="C664" s="2"/>
      <c r="D664" s="2"/>
      <c r="E664" s="2"/>
      <c r="F664" s="2"/>
      <c r="G664" s="3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5.75" customHeight="1" x14ac:dyDescent="0.3">
      <c r="A665" s="2"/>
      <c r="B665" s="2"/>
      <c r="C665" s="2"/>
      <c r="D665" s="2"/>
      <c r="E665" s="2"/>
      <c r="F665" s="2"/>
      <c r="G665" s="37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5.75" customHeight="1" x14ac:dyDescent="0.3">
      <c r="A666" s="2"/>
      <c r="B666" s="2"/>
      <c r="C666" s="2"/>
      <c r="D666" s="2"/>
      <c r="E666" s="2"/>
      <c r="F666" s="2"/>
      <c r="G666" s="37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5.75" customHeight="1" x14ac:dyDescent="0.3">
      <c r="A667" s="2"/>
      <c r="B667" s="2"/>
      <c r="C667" s="2"/>
      <c r="D667" s="2"/>
      <c r="E667" s="2"/>
      <c r="F667" s="2"/>
      <c r="G667" s="37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5.75" customHeight="1" x14ac:dyDescent="0.3">
      <c r="A668" s="2"/>
      <c r="B668" s="2"/>
      <c r="C668" s="2"/>
      <c r="D668" s="2"/>
      <c r="E668" s="2"/>
      <c r="F668" s="2"/>
      <c r="G668" s="37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5.75" customHeight="1" x14ac:dyDescent="0.3">
      <c r="A669" s="2"/>
      <c r="B669" s="2"/>
      <c r="C669" s="2"/>
      <c r="D669" s="2"/>
      <c r="E669" s="2"/>
      <c r="F669" s="2"/>
      <c r="G669" s="37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5.75" customHeight="1" x14ac:dyDescent="0.3">
      <c r="A670" s="2"/>
      <c r="B670" s="2"/>
      <c r="C670" s="2"/>
      <c r="D670" s="2"/>
      <c r="E670" s="2"/>
      <c r="F670" s="2"/>
      <c r="G670" s="37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5.75" customHeight="1" x14ac:dyDescent="0.3">
      <c r="A671" s="2"/>
      <c r="B671" s="2"/>
      <c r="C671" s="2"/>
      <c r="D671" s="2"/>
      <c r="E671" s="2"/>
      <c r="F671" s="2"/>
      <c r="G671" s="37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5.75" customHeight="1" x14ac:dyDescent="0.3">
      <c r="A672" s="2"/>
      <c r="B672" s="2"/>
      <c r="C672" s="2"/>
      <c r="D672" s="2"/>
      <c r="E672" s="2"/>
      <c r="F672" s="2"/>
      <c r="G672" s="37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5.75" customHeight="1" x14ac:dyDescent="0.3">
      <c r="A673" s="2"/>
      <c r="B673" s="2"/>
      <c r="C673" s="2"/>
      <c r="D673" s="2"/>
      <c r="E673" s="2"/>
      <c r="F673" s="2"/>
      <c r="G673" s="37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5.75" customHeight="1" x14ac:dyDescent="0.3">
      <c r="A674" s="2"/>
      <c r="B674" s="2"/>
      <c r="C674" s="2"/>
      <c r="D674" s="2"/>
      <c r="E674" s="2"/>
      <c r="F674" s="2"/>
      <c r="G674" s="37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5.75" customHeight="1" x14ac:dyDescent="0.3">
      <c r="A675" s="2"/>
      <c r="B675" s="2"/>
      <c r="C675" s="2"/>
      <c r="D675" s="2"/>
      <c r="E675" s="2"/>
      <c r="F675" s="2"/>
      <c r="G675" s="37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5.75" customHeight="1" x14ac:dyDescent="0.3">
      <c r="A676" s="2"/>
      <c r="B676" s="2"/>
      <c r="C676" s="2"/>
      <c r="D676" s="2"/>
      <c r="E676" s="2"/>
      <c r="F676" s="2"/>
      <c r="G676" s="37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5.75" customHeight="1" x14ac:dyDescent="0.3">
      <c r="A677" s="2"/>
      <c r="B677" s="2"/>
      <c r="C677" s="2"/>
      <c r="D677" s="2"/>
      <c r="E677" s="2"/>
      <c r="F677" s="2"/>
      <c r="G677" s="37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5.75" customHeight="1" x14ac:dyDescent="0.3">
      <c r="A678" s="2"/>
      <c r="B678" s="2"/>
      <c r="C678" s="2"/>
      <c r="D678" s="2"/>
      <c r="E678" s="2"/>
      <c r="F678" s="2"/>
      <c r="G678" s="37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5.75" customHeight="1" x14ac:dyDescent="0.3">
      <c r="A679" s="2"/>
      <c r="B679" s="2"/>
      <c r="C679" s="2"/>
      <c r="D679" s="2"/>
      <c r="E679" s="2"/>
      <c r="F679" s="2"/>
      <c r="G679" s="37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5.75" customHeight="1" x14ac:dyDescent="0.3">
      <c r="A680" s="2"/>
      <c r="B680" s="2"/>
      <c r="C680" s="2"/>
      <c r="D680" s="2"/>
      <c r="E680" s="2"/>
      <c r="F680" s="2"/>
      <c r="G680" s="37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5.75" customHeight="1" x14ac:dyDescent="0.3">
      <c r="A681" s="2"/>
      <c r="B681" s="2"/>
      <c r="C681" s="2"/>
      <c r="D681" s="2"/>
      <c r="E681" s="2"/>
      <c r="F681" s="2"/>
      <c r="G681" s="37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5.75" customHeight="1" x14ac:dyDescent="0.3">
      <c r="A682" s="2"/>
      <c r="B682" s="2"/>
      <c r="C682" s="2"/>
      <c r="D682" s="2"/>
      <c r="E682" s="2"/>
      <c r="F682" s="2"/>
      <c r="G682" s="37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5.75" customHeight="1" x14ac:dyDescent="0.3">
      <c r="A683" s="2"/>
      <c r="B683" s="2"/>
      <c r="C683" s="2"/>
      <c r="D683" s="2"/>
      <c r="E683" s="2"/>
      <c r="F683" s="2"/>
      <c r="G683" s="3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5.75" customHeight="1" x14ac:dyDescent="0.3">
      <c r="A684" s="2"/>
      <c r="B684" s="2"/>
      <c r="C684" s="2"/>
      <c r="D684" s="2"/>
      <c r="E684" s="2"/>
      <c r="F684" s="2"/>
      <c r="G684" s="3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5.75" customHeight="1" x14ac:dyDescent="0.3">
      <c r="A685" s="2"/>
      <c r="B685" s="2"/>
      <c r="C685" s="2"/>
      <c r="D685" s="2"/>
      <c r="E685" s="2"/>
      <c r="F685" s="2"/>
      <c r="G685" s="3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5.75" customHeight="1" x14ac:dyDescent="0.3">
      <c r="A686" s="2"/>
      <c r="B686" s="2"/>
      <c r="C686" s="2"/>
      <c r="D686" s="2"/>
      <c r="E686" s="2"/>
      <c r="F686" s="2"/>
      <c r="G686" s="37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5.75" customHeight="1" x14ac:dyDescent="0.3">
      <c r="A687" s="2"/>
      <c r="B687" s="2"/>
      <c r="C687" s="2"/>
      <c r="D687" s="2"/>
      <c r="E687" s="2"/>
      <c r="F687" s="2"/>
      <c r="G687" s="37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5.75" customHeight="1" x14ac:dyDescent="0.3">
      <c r="A688" s="2"/>
      <c r="B688" s="2"/>
      <c r="C688" s="2"/>
      <c r="D688" s="2"/>
      <c r="E688" s="2"/>
      <c r="F688" s="2"/>
      <c r="G688" s="37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5.75" customHeight="1" x14ac:dyDescent="0.3">
      <c r="A689" s="2"/>
      <c r="B689" s="2"/>
      <c r="C689" s="2"/>
      <c r="D689" s="2"/>
      <c r="E689" s="2"/>
      <c r="F689" s="2"/>
      <c r="G689" s="37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5.75" customHeight="1" x14ac:dyDescent="0.3">
      <c r="A690" s="2"/>
      <c r="B690" s="2"/>
      <c r="C690" s="2"/>
      <c r="D690" s="2"/>
      <c r="E690" s="2"/>
      <c r="F690" s="2"/>
      <c r="G690" s="37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5.75" customHeight="1" x14ac:dyDescent="0.3">
      <c r="A691" s="2"/>
      <c r="B691" s="2"/>
      <c r="C691" s="2"/>
      <c r="D691" s="2"/>
      <c r="E691" s="2"/>
      <c r="F691" s="2"/>
      <c r="G691" s="37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5.75" customHeight="1" x14ac:dyDescent="0.3">
      <c r="A692" s="2"/>
      <c r="B692" s="2"/>
      <c r="C692" s="2"/>
      <c r="D692" s="2"/>
      <c r="E692" s="2"/>
      <c r="F692" s="2"/>
      <c r="G692" s="3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5.75" customHeight="1" x14ac:dyDescent="0.3">
      <c r="A693" s="2"/>
      <c r="B693" s="2"/>
      <c r="C693" s="2"/>
      <c r="D693" s="2"/>
      <c r="E693" s="2"/>
      <c r="F693" s="2"/>
      <c r="G693" s="3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5.75" customHeight="1" x14ac:dyDescent="0.3">
      <c r="A694" s="2"/>
      <c r="B694" s="2"/>
      <c r="C694" s="2"/>
      <c r="D694" s="2"/>
      <c r="E694" s="2"/>
      <c r="F694" s="2"/>
      <c r="G694" s="3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5.75" customHeight="1" x14ac:dyDescent="0.3">
      <c r="A695" s="2"/>
      <c r="B695" s="2"/>
      <c r="C695" s="2"/>
      <c r="D695" s="2"/>
      <c r="E695" s="2"/>
      <c r="F695" s="2"/>
      <c r="G695" s="3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5.75" customHeight="1" x14ac:dyDescent="0.3">
      <c r="A696" s="2"/>
      <c r="B696" s="2"/>
      <c r="C696" s="2"/>
      <c r="D696" s="2"/>
      <c r="E696" s="2"/>
      <c r="F696" s="2"/>
      <c r="G696" s="3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5.75" customHeight="1" x14ac:dyDescent="0.3">
      <c r="A697" s="2"/>
      <c r="B697" s="2"/>
      <c r="C697" s="2"/>
      <c r="D697" s="2"/>
      <c r="E697" s="2"/>
      <c r="F697" s="2"/>
      <c r="G697" s="3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5.75" customHeight="1" x14ac:dyDescent="0.3">
      <c r="A698" s="2"/>
      <c r="B698" s="2"/>
      <c r="C698" s="2"/>
      <c r="D698" s="2"/>
      <c r="E698" s="2"/>
      <c r="F698" s="2"/>
      <c r="G698" s="3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5.75" customHeight="1" x14ac:dyDescent="0.3">
      <c r="A699" s="2"/>
      <c r="B699" s="2"/>
      <c r="C699" s="2"/>
      <c r="D699" s="2"/>
      <c r="E699" s="2"/>
      <c r="F699" s="2"/>
      <c r="G699" s="3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5.75" customHeight="1" x14ac:dyDescent="0.3">
      <c r="A700" s="2"/>
      <c r="B700" s="2"/>
      <c r="C700" s="2"/>
      <c r="D700" s="2"/>
      <c r="E700" s="2"/>
      <c r="F700" s="2"/>
      <c r="G700" s="3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5.75" customHeight="1" x14ac:dyDescent="0.3">
      <c r="A701" s="2"/>
      <c r="B701" s="2"/>
      <c r="C701" s="2"/>
      <c r="D701" s="2"/>
      <c r="E701" s="2"/>
      <c r="F701" s="2"/>
      <c r="G701" s="3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5.75" customHeight="1" x14ac:dyDescent="0.3">
      <c r="A702" s="2"/>
      <c r="B702" s="2"/>
      <c r="C702" s="2"/>
      <c r="D702" s="2"/>
      <c r="E702" s="2"/>
      <c r="F702" s="2"/>
      <c r="G702" s="3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5.75" customHeight="1" x14ac:dyDescent="0.3">
      <c r="A703" s="2"/>
      <c r="B703" s="2"/>
      <c r="C703" s="2"/>
      <c r="D703" s="2"/>
      <c r="E703" s="2"/>
      <c r="F703" s="2"/>
      <c r="G703" s="3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5.75" customHeight="1" x14ac:dyDescent="0.3">
      <c r="A704" s="2"/>
      <c r="B704" s="2"/>
      <c r="C704" s="2"/>
      <c r="D704" s="2"/>
      <c r="E704" s="2"/>
      <c r="F704" s="2"/>
      <c r="G704" s="3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5.75" customHeight="1" x14ac:dyDescent="0.3">
      <c r="A705" s="2"/>
      <c r="B705" s="2"/>
      <c r="C705" s="2"/>
      <c r="D705" s="2"/>
      <c r="E705" s="2"/>
      <c r="F705" s="2"/>
      <c r="G705" s="3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5.75" customHeight="1" x14ac:dyDescent="0.3">
      <c r="A706" s="2"/>
      <c r="B706" s="2"/>
      <c r="C706" s="2"/>
      <c r="D706" s="2"/>
      <c r="E706" s="2"/>
      <c r="F706" s="2"/>
      <c r="G706" s="3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5.75" customHeight="1" x14ac:dyDescent="0.3">
      <c r="A707" s="2"/>
      <c r="B707" s="2"/>
      <c r="C707" s="2"/>
      <c r="D707" s="2"/>
      <c r="E707" s="2"/>
      <c r="F707" s="2"/>
      <c r="G707" s="3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5.75" customHeight="1" x14ac:dyDescent="0.3">
      <c r="A708" s="2"/>
      <c r="B708" s="2"/>
      <c r="C708" s="2"/>
      <c r="D708" s="2"/>
      <c r="E708" s="2"/>
      <c r="F708" s="2"/>
      <c r="G708" s="3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5.75" customHeight="1" x14ac:dyDescent="0.3">
      <c r="A709" s="2"/>
      <c r="B709" s="2"/>
      <c r="C709" s="2"/>
      <c r="D709" s="2"/>
      <c r="E709" s="2"/>
      <c r="F709" s="2"/>
      <c r="G709" s="3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5.75" customHeight="1" x14ac:dyDescent="0.3">
      <c r="A710" s="2"/>
      <c r="B710" s="2"/>
      <c r="C710" s="2"/>
      <c r="D710" s="2"/>
      <c r="E710" s="2"/>
      <c r="F710" s="2"/>
      <c r="G710" s="3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5.75" customHeight="1" x14ac:dyDescent="0.3">
      <c r="A711" s="2"/>
      <c r="B711" s="2"/>
      <c r="C711" s="2"/>
      <c r="D711" s="2"/>
      <c r="E711" s="2"/>
      <c r="F711" s="2"/>
      <c r="G711" s="3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5.75" customHeight="1" x14ac:dyDescent="0.3">
      <c r="A712" s="2"/>
      <c r="B712" s="2"/>
      <c r="C712" s="2"/>
      <c r="D712" s="2"/>
      <c r="E712" s="2"/>
      <c r="F712" s="2"/>
      <c r="G712" s="3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5.75" customHeight="1" x14ac:dyDescent="0.3">
      <c r="A713" s="2"/>
      <c r="B713" s="2"/>
      <c r="C713" s="2"/>
      <c r="D713" s="2"/>
      <c r="E713" s="2"/>
      <c r="F713" s="2"/>
      <c r="G713" s="3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5.75" customHeight="1" x14ac:dyDescent="0.3">
      <c r="A714" s="2"/>
      <c r="B714" s="2"/>
      <c r="C714" s="2"/>
      <c r="D714" s="2"/>
      <c r="E714" s="2"/>
      <c r="F714" s="2"/>
      <c r="G714" s="3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5.75" customHeight="1" x14ac:dyDescent="0.3">
      <c r="A715" s="2"/>
      <c r="B715" s="2"/>
      <c r="C715" s="2"/>
      <c r="D715" s="2"/>
      <c r="E715" s="2"/>
      <c r="F715" s="2"/>
      <c r="G715" s="3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5.75" customHeight="1" x14ac:dyDescent="0.3">
      <c r="A716" s="2"/>
      <c r="B716" s="2"/>
      <c r="C716" s="2"/>
      <c r="D716" s="2"/>
      <c r="E716" s="2"/>
      <c r="F716" s="2"/>
      <c r="G716" s="3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5.75" customHeight="1" x14ac:dyDescent="0.3">
      <c r="A717" s="2"/>
      <c r="B717" s="2"/>
      <c r="C717" s="2"/>
      <c r="D717" s="2"/>
      <c r="E717" s="2"/>
      <c r="F717" s="2"/>
      <c r="G717" s="3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5.75" customHeight="1" x14ac:dyDescent="0.3">
      <c r="A718" s="2"/>
      <c r="B718" s="2"/>
      <c r="C718" s="2"/>
      <c r="D718" s="2"/>
      <c r="E718" s="2"/>
      <c r="F718" s="2"/>
      <c r="G718" s="3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5.75" customHeight="1" x14ac:dyDescent="0.3">
      <c r="A719" s="2"/>
      <c r="B719" s="2"/>
      <c r="C719" s="2"/>
      <c r="D719" s="2"/>
      <c r="E719" s="2"/>
      <c r="F719" s="2"/>
      <c r="G719" s="3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5.75" customHeight="1" x14ac:dyDescent="0.3">
      <c r="A720" s="2"/>
      <c r="B720" s="2"/>
      <c r="C720" s="2"/>
      <c r="D720" s="2"/>
      <c r="E720" s="2"/>
      <c r="F720" s="2"/>
      <c r="G720" s="3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5.75" customHeight="1" x14ac:dyDescent="0.3">
      <c r="A721" s="2"/>
      <c r="B721" s="2"/>
      <c r="C721" s="2"/>
      <c r="D721" s="2"/>
      <c r="E721" s="2"/>
      <c r="F721" s="2"/>
      <c r="G721" s="3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5.75" customHeight="1" x14ac:dyDescent="0.3">
      <c r="A722" s="2"/>
      <c r="B722" s="2"/>
      <c r="C722" s="2"/>
      <c r="D722" s="2"/>
      <c r="E722" s="2"/>
      <c r="F722" s="2"/>
      <c r="G722" s="3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5.75" customHeight="1" x14ac:dyDescent="0.3">
      <c r="A723" s="2"/>
      <c r="B723" s="2"/>
      <c r="C723" s="2"/>
      <c r="D723" s="2"/>
      <c r="E723" s="2"/>
      <c r="F723" s="2"/>
      <c r="G723" s="3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5.75" customHeight="1" x14ac:dyDescent="0.3">
      <c r="A724" s="2"/>
      <c r="B724" s="2"/>
      <c r="C724" s="2"/>
      <c r="D724" s="2"/>
      <c r="E724" s="2"/>
      <c r="F724" s="2"/>
      <c r="G724" s="3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5.75" customHeight="1" x14ac:dyDescent="0.3">
      <c r="A725" s="2"/>
      <c r="B725" s="2"/>
      <c r="C725" s="2"/>
      <c r="D725" s="2"/>
      <c r="E725" s="2"/>
      <c r="F725" s="2"/>
      <c r="G725" s="3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5.75" customHeight="1" x14ac:dyDescent="0.3">
      <c r="A726" s="2"/>
      <c r="B726" s="2"/>
      <c r="C726" s="2"/>
      <c r="D726" s="2"/>
      <c r="E726" s="2"/>
      <c r="F726" s="2"/>
      <c r="G726" s="3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5.75" customHeight="1" x14ac:dyDescent="0.3">
      <c r="A727" s="2"/>
      <c r="B727" s="2"/>
      <c r="C727" s="2"/>
      <c r="D727" s="2"/>
      <c r="E727" s="2"/>
      <c r="F727" s="2"/>
      <c r="G727" s="3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5.75" customHeight="1" x14ac:dyDescent="0.3">
      <c r="A728" s="2"/>
      <c r="B728" s="2"/>
      <c r="C728" s="2"/>
      <c r="D728" s="2"/>
      <c r="E728" s="2"/>
      <c r="F728" s="2"/>
      <c r="G728" s="3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5.75" customHeight="1" x14ac:dyDescent="0.3">
      <c r="A729" s="2"/>
      <c r="B729" s="2"/>
      <c r="C729" s="2"/>
      <c r="D729" s="2"/>
      <c r="E729" s="2"/>
      <c r="F729" s="2"/>
      <c r="G729" s="3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5.75" customHeight="1" x14ac:dyDescent="0.3">
      <c r="A730" s="2"/>
      <c r="B730" s="2"/>
      <c r="C730" s="2"/>
      <c r="D730" s="2"/>
      <c r="E730" s="2"/>
      <c r="F730" s="2"/>
      <c r="G730" s="3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5.75" customHeight="1" x14ac:dyDescent="0.3">
      <c r="A731" s="2"/>
      <c r="B731" s="2"/>
      <c r="C731" s="2"/>
      <c r="D731" s="2"/>
      <c r="E731" s="2"/>
      <c r="F731" s="2"/>
      <c r="G731" s="3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5.75" customHeight="1" x14ac:dyDescent="0.3">
      <c r="A732" s="2"/>
      <c r="B732" s="2"/>
      <c r="C732" s="2"/>
      <c r="D732" s="2"/>
      <c r="E732" s="2"/>
      <c r="F732" s="2"/>
      <c r="G732" s="3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5.75" customHeight="1" x14ac:dyDescent="0.3">
      <c r="A733" s="2"/>
      <c r="B733" s="2"/>
      <c r="C733" s="2"/>
      <c r="D733" s="2"/>
      <c r="E733" s="2"/>
      <c r="F733" s="2"/>
      <c r="G733" s="3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5.75" customHeight="1" x14ac:dyDescent="0.3">
      <c r="A734" s="2"/>
      <c r="B734" s="2"/>
      <c r="C734" s="2"/>
      <c r="D734" s="2"/>
      <c r="E734" s="2"/>
      <c r="F734" s="2"/>
      <c r="G734" s="3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5.75" customHeight="1" x14ac:dyDescent="0.3">
      <c r="A735" s="2"/>
      <c r="B735" s="2"/>
      <c r="C735" s="2"/>
      <c r="D735" s="2"/>
      <c r="E735" s="2"/>
      <c r="F735" s="2"/>
      <c r="G735" s="3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5.75" customHeight="1" x14ac:dyDescent="0.3">
      <c r="A736" s="2"/>
      <c r="B736" s="2"/>
      <c r="C736" s="2"/>
      <c r="D736" s="2"/>
      <c r="E736" s="2"/>
      <c r="F736" s="2"/>
      <c r="G736" s="37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5.75" customHeight="1" x14ac:dyDescent="0.3">
      <c r="A737" s="2"/>
      <c r="B737" s="2"/>
      <c r="C737" s="2"/>
      <c r="D737" s="2"/>
      <c r="E737" s="2"/>
      <c r="F737" s="2"/>
      <c r="G737" s="37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5.75" customHeight="1" x14ac:dyDescent="0.3">
      <c r="A738" s="2"/>
      <c r="B738" s="2"/>
      <c r="C738" s="2"/>
      <c r="D738" s="2"/>
      <c r="E738" s="2"/>
      <c r="F738" s="2"/>
      <c r="G738" s="37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5.75" customHeight="1" x14ac:dyDescent="0.3">
      <c r="A739" s="2"/>
      <c r="B739" s="2"/>
      <c r="C739" s="2"/>
      <c r="D739" s="2"/>
      <c r="E739" s="2"/>
      <c r="F739" s="2"/>
      <c r="G739" s="37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5.75" customHeight="1" x14ac:dyDescent="0.3">
      <c r="A740" s="2"/>
      <c r="B740" s="2"/>
      <c r="C740" s="2"/>
      <c r="D740" s="2"/>
      <c r="E740" s="2"/>
      <c r="F740" s="2"/>
      <c r="G740" s="37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5.75" customHeight="1" x14ac:dyDescent="0.3">
      <c r="A741" s="2"/>
      <c r="B741" s="2"/>
      <c r="C741" s="2"/>
      <c r="D741" s="2"/>
      <c r="E741" s="2"/>
      <c r="F741" s="2"/>
      <c r="G741" s="37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5.75" customHeight="1" x14ac:dyDescent="0.3">
      <c r="A742" s="2"/>
      <c r="B742" s="2"/>
      <c r="C742" s="2"/>
      <c r="D742" s="2"/>
      <c r="E742" s="2"/>
      <c r="F742" s="2"/>
      <c r="G742" s="37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5.75" customHeight="1" x14ac:dyDescent="0.3">
      <c r="A743" s="2"/>
      <c r="B743" s="2"/>
      <c r="C743" s="2"/>
      <c r="D743" s="2"/>
      <c r="E743" s="2"/>
      <c r="F743" s="2"/>
      <c r="G743" s="37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5.75" customHeight="1" x14ac:dyDescent="0.3">
      <c r="A744" s="2"/>
      <c r="B744" s="2"/>
      <c r="C744" s="2"/>
      <c r="D744" s="2"/>
      <c r="E744" s="2"/>
      <c r="F744" s="2"/>
      <c r="G744" s="37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5.75" customHeight="1" x14ac:dyDescent="0.3">
      <c r="A745" s="2"/>
      <c r="B745" s="2"/>
      <c r="C745" s="2"/>
      <c r="D745" s="2"/>
      <c r="E745" s="2"/>
      <c r="F745" s="2"/>
      <c r="G745" s="37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5.75" customHeight="1" x14ac:dyDescent="0.3">
      <c r="A746" s="2"/>
      <c r="B746" s="2"/>
      <c r="C746" s="2"/>
      <c r="D746" s="2"/>
      <c r="E746" s="2"/>
      <c r="F746" s="2"/>
      <c r="G746" s="37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5.75" customHeight="1" x14ac:dyDescent="0.3">
      <c r="A747" s="2"/>
      <c r="B747" s="2"/>
      <c r="C747" s="2"/>
      <c r="D747" s="2"/>
      <c r="E747" s="2"/>
      <c r="F747" s="2"/>
      <c r="G747" s="37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5.75" customHeight="1" x14ac:dyDescent="0.3">
      <c r="A748" s="2"/>
      <c r="B748" s="2"/>
      <c r="C748" s="2"/>
      <c r="D748" s="2"/>
      <c r="E748" s="2"/>
      <c r="F748" s="2"/>
      <c r="G748" s="3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5.75" customHeight="1" x14ac:dyDescent="0.3">
      <c r="A749" s="2"/>
      <c r="B749" s="2"/>
      <c r="C749" s="2"/>
      <c r="D749" s="2"/>
      <c r="E749" s="2"/>
      <c r="F749" s="2"/>
      <c r="G749" s="37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5.75" customHeight="1" x14ac:dyDescent="0.3">
      <c r="A750" s="2"/>
      <c r="B750" s="2"/>
      <c r="C750" s="2"/>
      <c r="D750" s="2"/>
      <c r="E750" s="2"/>
      <c r="F750" s="2"/>
      <c r="G750" s="37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5.75" customHeight="1" x14ac:dyDescent="0.3">
      <c r="A751" s="2"/>
      <c r="B751" s="2"/>
      <c r="C751" s="2"/>
      <c r="D751" s="2"/>
      <c r="E751" s="2"/>
      <c r="F751" s="2"/>
      <c r="G751" s="3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5.75" customHeight="1" x14ac:dyDescent="0.3">
      <c r="A752" s="2"/>
      <c r="B752" s="2"/>
      <c r="C752" s="2"/>
      <c r="D752" s="2"/>
      <c r="E752" s="2"/>
      <c r="F752" s="2"/>
      <c r="G752" s="3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5.75" customHeight="1" x14ac:dyDescent="0.3">
      <c r="A753" s="2"/>
      <c r="B753" s="2"/>
      <c r="C753" s="2"/>
      <c r="D753" s="2"/>
      <c r="E753" s="2"/>
      <c r="F753" s="2"/>
      <c r="G753" s="3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5.75" customHeight="1" x14ac:dyDescent="0.3">
      <c r="A754" s="2"/>
      <c r="B754" s="2"/>
      <c r="C754" s="2"/>
      <c r="D754" s="2"/>
      <c r="E754" s="2"/>
      <c r="F754" s="2"/>
      <c r="G754" s="3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5.75" customHeight="1" x14ac:dyDescent="0.3">
      <c r="A755" s="2"/>
      <c r="B755" s="2"/>
      <c r="C755" s="2"/>
      <c r="D755" s="2"/>
      <c r="E755" s="2"/>
      <c r="F755" s="2"/>
      <c r="G755" s="3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5.75" customHeight="1" x14ac:dyDescent="0.3">
      <c r="A756" s="2"/>
      <c r="B756" s="2"/>
      <c r="C756" s="2"/>
      <c r="D756" s="2"/>
      <c r="E756" s="2"/>
      <c r="F756" s="2"/>
      <c r="G756" s="3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5.75" customHeight="1" x14ac:dyDescent="0.3">
      <c r="A757" s="2"/>
      <c r="B757" s="2"/>
      <c r="C757" s="2"/>
      <c r="D757" s="2"/>
      <c r="E757" s="2"/>
      <c r="F757" s="2"/>
      <c r="G757" s="3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5.75" customHeight="1" x14ac:dyDescent="0.3">
      <c r="A758" s="2"/>
      <c r="B758" s="2"/>
      <c r="C758" s="2"/>
      <c r="D758" s="2"/>
      <c r="E758" s="2"/>
      <c r="F758" s="2"/>
      <c r="G758" s="3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5.75" customHeight="1" x14ac:dyDescent="0.3">
      <c r="A759" s="2"/>
      <c r="B759" s="2"/>
      <c r="C759" s="2"/>
      <c r="D759" s="2"/>
      <c r="E759" s="2"/>
      <c r="F759" s="2"/>
      <c r="G759" s="3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5.75" customHeight="1" x14ac:dyDescent="0.3">
      <c r="A760" s="2"/>
      <c r="B760" s="2"/>
      <c r="C760" s="2"/>
      <c r="D760" s="2"/>
      <c r="E760" s="2"/>
      <c r="F760" s="2"/>
      <c r="G760" s="3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5.75" customHeight="1" x14ac:dyDescent="0.3">
      <c r="A761" s="2"/>
      <c r="B761" s="2"/>
      <c r="C761" s="2"/>
      <c r="D761" s="2"/>
      <c r="E761" s="2"/>
      <c r="F761" s="2"/>
      <c r="G761" s="3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5.75" customHeight="1" x14ac:dyDescent="0.3">
      <c r="A762" s="2"/>
      <c r="B762" s="2"/>
      <c r="C762" s="2"/>
      <c r="D762" s="2"/>
      <c r="E762" s="2"/>
      <c r="F762" s="2"/>
      <c r="G762" s="3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5.75" customHeight="1" x14ac:dyDescent="0.3">
      <c r="A763" s="2"/>
      <c r="B763" s="2"/>
      <c r="C763" s="2"/>
      <c r="D763" s="2"/>
      <c r="E763" s="2"/>
      <c r="F763" s="2"/>
      <c r="G763" s="3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5.75" customHeight="1" x14ac:dyDescent="0.3">
      <c r="A764" s="2"/>
      <c r="B764" s="2"/>
      <c r="C764" s="2"/>
      <c r="D764" s="2"/>
      <c r="E764" s="2"/>
      <c r="F764" s="2"/>
      <c r="G764" s="3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5.75" customHeight="1" x14ac:dyDescent="0.3">
      <c r="A765" s="2"/>
      <c r="B765" s="2"/>
      <c r="C765" s="2"/>
      <c r="D765" s="2"/>
      <c r="E765" s="2"/>
      <c r="F765" s="2"/>
      <c r="G765" s="3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5.75" customHeight="1" x14ac:dyDescent="0.3">
      <c r="A766" s="2"/>
      <c r="B766" s="2"/>
      <c r="C766" s="2"/>
      <c r="D766" s="2"/>
      <c r="E766" s="2"/>
      <c r="F766" s="2"/>
      <c r="G766" s="3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5.75" customHeight="1" x14ac:dyDescent="0.3">
      <c r="A767" s="2"/>
      <c r="B767" s="2"/>
      <c r="C767" s="2"/>
      <c r="D767" s="2"/>
      <c r="E767" s="2"/>
      <c r="F767" s="2"/>
      <c r="G767" s="3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5.75" customHeight="1" x14ac:dyDescent="0.3">
      <c r="A768" s="2"/>
      <c r="B768" s="2"/>
      <c r="C768" s="2"/>
      <c r="D768" s="2"/>
      <c r="E768" s="2"/>
      <c r="F768" s="2"/>
      <c r="G768" s="3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5.75" customHeight="1" x14ac:dyDescent="0.3">
      <c r="A769" s="2"/>
      <c r="B769" s="2"/>
      <c r="C769" s="2"/>
      <c r="D769" s="2"/>
      <c r="E769" s="2"/>
      <c r="F769" s="2"/>
      <c r="G769" s="3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5.75" customHeight="1" x14ac:dyDescent="0.3">
      <c r="A770" s="2"/>
      <c r="B770" s="2"/>
      <c r="C770" s="2"/>
      <c r="D770" s="2"/>
      <c r="E770" s="2"/>
      <c r="F770" s="2"/>
      <c r="G770" s="3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5.75" customHeight="1" x14ac:dyDescent="0.3">
      <c r="A771" s="2"/>
      <c r="B771" s="2"/>
      <c r="C771" s="2"/>
      <c r="D771" s="2"/>
      <c r="E771" s="2"/>
      <c r="F771" s="2"/>
      <c r="G771" s="3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5.75" customHeight="1" x14ac:dyDescent="0.3">
      <c r="A772" s="2"/>
      <c r="B772" s="2"/>
      <c r="C772" s="2"/>
      <c r="D772" s="2"/>
      <c r="E772" s="2"/>
      <c r="F772" s="2"/>
      <c r="G772" s="3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5.75" customHeight="1" x14ac:dyDescent="0.3">
      <c r="A773" s="2"/>
      <c r="B773" s="2"/>
      <c r="C773" s="2"/>
      <c r="D773" s="2"/>
      <c r="E773" s="2"/>
      <c r="F773" s="2"/>
      <c r="G773" s="3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5.75" customHeight="1" x14ac:dyDescent="0.3">
      <c r="A774" s="2"/>
      <c r="B774" s="2"/>
      <c r="C774" s="2"/>
      <c r="D774" s="2"/>
      <c r="E774" s="2"/>
      <c r="F774" s="2"/>
      <c r="G774" s="3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5.75" customHeight="1" x14ac:dyDescent="0.3">
      <c r="A775" s="2"/>
      <c r="B775" s="2"/>
      <c r="C775" s="2"/>
      <c r="D775" s="2"/>
      <c r="E775" s="2"/>
      <c r="F775" s="2"/>
      <c r="G775" s="3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5.75" customHeight="1" x14ac:dyDescent="0.3">
      <c r="A776" s="2"/>
      <c r="B776" s="2"/>
      <c r="C776" s="2"/>
      <c r="D776" s="2"/>
      <c r="E776" s="2"/>
      <c r="F776" s="2"/>
      <c r="G776" s="3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5.75" customHeight="1" x14ac:dyDescent="0.3">
      <c r="A777" s="2"/>
      <c r="B777" s="2"/>
      <c r="C777" s="2"/>
      <c r="D777" s="2"/>
      <c r="E777" s="2"/>
      <c r="F777" s="2"/>
      <c r="G777" s="3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5.75" customHeight="1" x14ac:dyDescent="0.3">
      <c r="A778" s="2"/>
      <c r="B778" s="2"/>
      <c r="C778" s="2"/>
      <c r="D778" s="2"/>
      <c r="E778" s="2"/>
      <c r="F778" s="2"/>
      <c r="G778" s="3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5.75" customHeight="1" x14ac:dyDescent="0.3">
      <c r="A779" s="2"/>
      <c r="B779" s="2"/>
      <c r="C779" s="2"/>
      <c r="D779" s="2"/>
      <c r="E779" s="2"/>
      <c r="F779" s="2"/>
      <c r="G779" s="3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5.75" customHeight="1" x14ac:dyDescent="0.3">
      <c r="A780" s="2"/>
      <c r="B780" s="2"/>
      <c r="C780" s="2"/>
      <c r="D780" s="2"/>
      <c r="E780" s="2"/>
      <c r="F780" s="2"/>
      <c r="G780" s="3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5.75" customHeight="1" x14ac:dyDescent="0.3">
      <c r="A781" s="2"/>
      <c r="B781" s="2"/>
      <c r="C781" s="2"/>
      <c r="D781" s="2"/>
      <c r="E781" s="2"/>
      <c r="F781" s="2"/>
      <c r="G781" s="3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5.75" customHeight="1" x14ac:dyDescent="0.3">
      <c r="A782" s="2"/>
      <c r="B782" s="2"/>
      <c r="C782" s="2"/>
      <c r="D782" s="2"/>
      <c r="E782" s="2"/>
      <c r="F782" s="2"/>
      <c r="G782" s="3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5.75" customHeight="1" x14ac:dyDescent="0.3">
      <c r="A783" s="2"/>
      <c r="B783" s="2"/>
      <c r="C783" s="2"/>
      <c r="D783" s="2"/>
      <c r="E783" s="2"/>
      <c r="F783" s="2"/>
      <c r="G783" s="3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5.75" customHeight="1" x14ac:dyDescent="0.3">
      <c r="A784" s="2"/>
      <c r="B784" s="2"/>
      <c r="C784" s="2"/>
      <c r="D784" s="2"/>
      <c r="E784" s="2"/>
      <c r="F784" s="2"/>
      <c r="G784" s="3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5.75" customHeight="1" x14ac:dyDescent="0.3">
      <c r="A785" s="2"/>
      <c r="B785" s="2"/>
      <c r="C785" s="2"/>
      <c r="D785" s="2"/>
      <c r="E785" s="2"/>
      <c r="F785" s="2"/>
      <c r="G785" s="3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5.75" customHeight="1" x14ac:dyDescent="0.3">
      <c r="A786" s="2"/>
      <c r="B786" s="2"/>
      <c r="C786" s="2"/>
      <c r="D786" s="2"/>
      <c r="E786" s="2"/>
      <c r="F786" s="2"/>
      <c r="G786" s="3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5.75" customHeight="1" x14ac:dyDescent="0.3">
      <c r="A787" s="2"/>
      <c r="B787" s="2"/>
      <c r="C787" s="2"/>
      <c r="D787" s="2"/>
      <c r="E787" s="2"/>
      <c r="F787" s="2"/>
      <c r="G787" s="3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5.75" customHeight="1" x14ac:dyDescent="0.3">
      <c r="A788" s="2"/>
      <c r="B788" s="2"/>
      <c r="C788" s="2"/>
      <c r="D788" s="2"/>
      <c r="E788" s="2"/>
      <c r="F788" s="2"/>
      <c r="G788" s="3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5.75" customHeight="1" x14ac:dyDescent="0.3">
      <c r="A789" s="2"/>
      <c r="B789" s="2"/>
      <c r="C789" s="2"/>
      <c r="D789" s="2"/>
      <c r="E789" s="2"/>
      <c r="F789" s="2"/>
      <c r="G789" s="3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5.75" customHeight="1" x14ac:dyDescent="0.3">
      <c r="A790" s="2"/>
      <c r="B790" s="2"/>
      <c r="C790" s="2"/>
      <c r="D790" s="2"/>
      <c r="E790" s="2"/>
      <c r="F790" s="2"/>
      <c r="G790" s="3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5.75" customHeight="1" x14ac:dyDescent="0.3">
      <c r="A791" s="2"/>
      <c r="B791" s="2"/>
      <c r="C791" s="2"/>
      <c r="D791" s="2"/>
      <c r="E791" s="2"/>
      <c r="F791" s="2"/>
      <c r="G791" s="3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5.75" customHeight="1" x14ac:dyDescent="0.3">
      <c r="A792" s="2"/>
      <c r="B792" s="2"/>
      <c r="C792" s="2"/>
      <c r="D792" s="2"/>
      <c r="E792" s="2"/>
      <c r="F792" s="2"/>
      <c r="G792" s="3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5.75" customHeight="1" x14ac:dyDescent="0.3">
      <c r="A793" s="2"/>
      <c r="B793" s="2"/>
      <c r="C793" s="2"/>
      <c r="D793" s="2"/>
      <c r="E793" s="2"/>
      <c r="F793" s="2"/>
      <c r="G793" s="3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5.75" customHeight="1" x14ac:dyDescent="0.3">
      <c r="A794" s="2"/>
      <c r="B794" s="2"/>
      <c r="C794" s="2"/>
      <c r="D794" s="2"/>
      <c r="E794" s="2"/>
      <c r="F794" s="2"/>
      <c r="G794" s="3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5.75" customHeight="1" x14ac:dyDescent="0.3">
      <c r="A795" s="2"/>
      <c r="B795" s="2"/>
      <c r="C795" s="2"/>
      <c r="D795" s="2"/>
      <c r="E795" s="2"/>
      <c r="F795" s="2"/>
      <c r="G795" s="3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5.75" customHeight="1" x14ac:dyDescent="0.3">
      <c r="A796" s="2"/>
      <c r="B796" s="2"/>
      <c r="C796" s="2"/>
      <c r="D796" s="2"/>
      <c r="E796" s="2"/>
      <c r="F796" s="2"/>
      <c r="G796" s="3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5.75" customHeight="1" x14ac:dyDescent="0.3">
      <c r="A797" s="2"/>
      <c r="B797" s="2"/>
      <c r="C797" s="2"/>
      <c r="D797" s="2"/>
      <c r="E797" s="2"/>
      <c r="F797" s="2"/>
      <c r="G797" s="3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5.75" customHeight="1" x14ac:dyDescent="0.3">
      <c r="A798" s="2"/>
      <c r="B798" s="2"/>
      <c r="C798" s="2"/>
      <c r="D798" s="2"/>
      <c r="E798" s="2"/>
      <c r="F798" s="2"/>
      <c r="G798" s="3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5.75" customHeight="1" x14ac:dyDescent="0.3">
      <c r="A799" s="2"/>
      <c r="B799" s="2"/>
      <c r="C799" s="2"/>
      <c r="D799" s="2"/>
      <c r="E799" s="2"/>
      <c r="F799" s="2"/>
      <c r="G799" s="3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5.75" customHeight="1" x14ac:dyDescent="0.3">
      <c r="A800" s="2"/>
      <c r="B800" s="2"/>
      <c r="C800" s="2"/>
      <c r="D800" s="2"/>
      <c r="E800" s="2"/>
      <c r="F800" s="2"/>
      <c r="G800" s="3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5.75" customHeight="1" x14ac:dyDescent="0.3">
      <c r="A801" s="2"/>
      <c r="B801" s="2"/>
      <c r="C801" s="2"/>
      <c r="D801" s="2"/>
      <c r="E801" s="2"/>
      <c r="F801" s="2"/>
      <c r="G801" s="3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5.75" customHeight="1" x14ac:dyDescent="0.3">
      <c r="A802" s="2"/>
      <c r="B802" s="2"/>
      <c r="C802" s="2"/>
      <c r="D802" s="2"/>
      <c r="E802" s="2"/>
      <c r="F802" s="2"/>
      <c r="G802" s="3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5.75" customHeight="1" x14ac:dyDescent="0.3">
      <c r="A803" s="2"/>
      <c r="B803" s="2"/>
      <c r="C803" s="2"/>
      <c r="D803" s="2"/>
      <c r="E803" s="2"/>
      <c r="F803" s="2"/>
      <c r="G803" s="3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5.75" customHeight="1" x14ac:dyDescent="0.3">
      <c r="A804" s="2"/>
      <c r="B804" s="2"/>
      <c r="C804" s="2"/>
      <c r="D804" s="2"/>
      <c r="E804" s="2"/>
      <c r="F804" s="2"/>
      <c r="G804" s="3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5.75" customHeight="1" x14ac:dyDescent="0.3">
      <c r="A805" s="2"/>
      <c r="B805" s="2"/>
      <c r="C805" s="2"/>
      <c r="D805" s="2"/>
      <c r="E805" s="2"/>
      <c r="F805" s="2"/>
      <c r="G805" s="3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5.75" customHeight="1" x14ac:dyDescent="0.3">
      <c r="A806" s="2"/>
      <c r="B806" s="2"/>
      <c r="C806" s="2"/>
      <c r="D806" s="2"/>
      <c r="E806" s="2"/>
      <c r="F806" s="2"/>
      <c r="G806" s="3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5.75" customHeight="1" x14ac:dyDescent="0.3">
      <c r="A807" s="2"/>
      <c r="B807" s="2"/>
      <c r="C807" s="2"/>
      <c r="D807" s="2"/>
      <c r="E807" s="2"/>
      <c r="F807" s="2"/>
      <c r="G807" s="3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5.75" customHeight="1" x14ac:dyDescent="0.3">
      <c r="A808" s="2"/>
      <c r="B808" s="2"/>
      <c r="C808" s="2"/>
      <c r="D808" s="2"/>
      <c r="E808" s="2"/>
      <c r="F808" s="2"/>
      <c r="G808" s="3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5.75" customHeight="1" x14ac:dyDescent="0.3">
      <c r="A809" s="2"/>
      <c r="B809" s="2"/>
      <c r="C809" s="2"/>
      <c r="D809" s="2"/>
      <c r="E809" s="2"/>
      <c r="F809" s="2"/>
      <c r="G809" s="3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5.75" customHeight="1" x14ac:dyDescent="0.3">
      <c r="A810" s="2"/>
      <c r="B810" s="2"/>
      <c r="C810" s="2"/>
      <c r="D810" s="2"/>
      <c r="E810" s="2"/>
      <c r="F810" s="2"/>
      <c r="G810" s="3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5.75" customHeight="1" x14ac:dyDescent="0.3">
      <c r="A811" s="2"/>
      <c r="B811" s="2"/>
      <c r="C811" s="2"/>
      <c r="D811" s="2"/>
      <c r="E811" s="2"/>
      <c r="F811" s="2"/>
      <c r="G811" s="3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5.75" customHeight="1" x14ac:dyDescent="0.3">
      <c r="A812" s="2"/>
      <c r="B812" s="2"/>
      <c r="C812" s="2"/>
      <c r="D812" s="2"/>
      <c r="E812" s="2"/>
      <c r="F812" s="2"/>
      <c r="G812" s="3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5.75" customHeight="1" x14ac:dyDescent="0.3">
      <c r="A813" s="2"/>
      <c r="B813" s="2"/>
      <c r="C813" s="2"/>
      <c r="D813" s="2"/>
      <c r="E813" s="2"/>
      <c r="F813" s="2"/>
      <c r="G813" s="3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5.75" customHeight="1" x14ac:dyDescent="0.3">
      <c r="A814" s="2"/>
      <c r="B814" s="2"/>
      <c r="C814" s="2"/>
      <c r="D814" s="2"/>
      <c r="E814" s="2"/>
      <c r="F814" s="2"/>
      <c r="G814" s="3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5.75" customHeight="1" x14ac:dyDescent="0.3">
      <c r="A815" s="2"/>
      <c r="B815" s="2"/>
      <c r="C815" s="2"/>
      <c r="D815" s="2"/>
      <c r="E815" s="2"/>
      <c r="F815" s="2"/>
      <c r="G815" s="3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5.75" customHeight="1" x14ac:dyDescent="0.3">
      <c r="A816" s="2"/>
      <c r="B816" s="2"/>
      <c r="C816" s="2"/>
      <c r="D816" s="2"/>
      <c r="E816" s="2"/>
      <c r="F816" s="2"/>
      <c r="G816" s="3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5.75" customHeight="1" x14ac:dyDescent="0.3">
      <c r="A817" s="2"/>
      <c r="B817" s="2"/>
      <c r="C817" s="2"/>
      <c r="D817" s="2"/>
      <c r="E817" s="2"/>
      <c r="F817" s="2"/>
      <c r="G817" s="3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5.75" customHeight="1" x14ac:dyDescent="0.3">
      <c r="A818" s="2"/>
      <c r="B818" s="2"/>
      <c r="C818" s="2"/>
      <c r="D818" s="2"/>
      <c r="E818" s="2"/>
      <c r="F818" s="2"/>
      <c r="G818" s="3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5.75" customHeight="1" x14ac:dyDescent="0.3">
      <c r="A819" s="2"/>
      <c r="B819" s="2"/>
      <c r="C819" s="2"/>
      <c r="D819" s="2"/>
      <c r="E819" s="2"/>
      <c r="F819" s="2"/>
      <c r="G819" s="3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5.75" customHeight="1" x14ac:dyDescent="0.3">
      <c r="A820" s="2"/>
      <c r="B820" s="2"/>
      <c r="C820" s="2"/>
      <c r="D820" s="2"/>
      <c r="E820" s="2"/>
      <c r="F820" s="2"/>
      <c r="G820" s="3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5.75" customHeight="1" x14ac:dyDescent="0.3">
      <c r="A821" s="2"/>
      <c r="B821" s="2"/>
      <c r="C821" s="2"/>
      <c r="D821" s="2"/>
      <c r="E821" s="2"/>
      <c r="F821" s="2"/>
      <c r="G821" s="3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5.75" customHeight="1" x14ac:dyDescent="0.3">
      <c r="A822" s="2"/>
      <c r="B822" s="2"/>
      <c r="C822" s="2"/>
      <c r="D822" s="2"/>
      <c r="E822" s="2"/>
      <c r="F822" s="2"/>
      <c r="G822" s="3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5.75" customHeight="1" x14ac:dyDescent="0.3">
      <c r="A823" s="2"/>
      <c r="B823" s="2"/>
      <c r="C823" s="2"/>
      <c r="D823" s="2"/>
      <c r="E823" s="2"/>
      <c r="F823" s="2"/>
      <c r="G823" s="3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5.75" customHeight="1" x14ac:dyDescent="0.3">
      <c r="A824" s="2"/>
      <c r="B824" s="2"/>
      <c r="C824" s="2"/>
      <c r="D824" s="2"/>
      <c r="E824" s="2"/>
      <c r="F824" s="2"/>
      <c r="G824" s="3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5.75" customHeight="1" x14ac:dyDescent="0.3">
      <c r="A825" s="2"/>
      <c r="B825" s="2"/>
      <c r="C825" s="2"/>
      <c r="D825" s="2"/>
      <c r="E825" s="2"/>
      <c r="F825" s="2"/>
      <c r="G825" s="3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5.75" customHeight="1" x14ac:dyDescent="0.3">
      <c r="A826" s="2"/>
      <c r="B826" s="2"/>
      <c r="C826" s="2"/>
      <c r="D826" s="2"/>
      <c r="E826" s="2"/>
      <c r="F826" s="2"/>
      <c r="G826" s="3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5.75" customHeight="1" x14ac:dyDescent="0.3">
      <c r="A827" s="2"/>
      <c r="B827" s="2"/>
      <c r="C827" s="2"/>
      <c r="D827" s="2"/>
      <c r="E827" s="2"/>
      <c r="F827" s="2"/>
      <c r="G827" s="3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5.75" customHeight="1" x14ac:dyDescent="0.3">
      <c r="A828" s="2"/>
      <c r="B828" s="2"/>
      <c r="C828" s="2"/>
      <c r="D828" s="2"/>
      <c r="E828" s="2"/>
      <c r="F828" s="2"/>
      <c r="G828" s="3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5.75" customHeight="1" x14ac:dyDescent="0.3">
      <c r="A829" s="2"/>
      <c r="B829" s="2"/>
      <c r="C829" s="2"/>
      <c r="D829" s="2"/>
      <c r="E829" s="2"/>
      <c r="F829" s="2"/>
      <c r="G829" s="3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5.75" customHeight="1" x14ac:dyDescent="0.3">
      <c r="A830" s="2"/>
      <c r="B830" s="2"/>
      <c r="C830" s="2"/>
      <c r="D830" s="2"/>
      <c r="E830" s="2"/>
      <c r="F830" s="2"/>
      <c r="G830" s="3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5.75" customHeight="1" x14ac:dyDescent="0.3">
      <c r="A831" s="2"/>
      <c r="B831" s="2"/>
      <c r="C831" s="2"/>
      <c r="D831" s="2"/>
      <c r="E831" s="2"/>
      <c r="F831" s="2"/>
      <c r="G831" s="3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5.75" customHeight="1" x14ac:dyDescent="0.3">
      <c r="A832" s="2"/>
      <c r="B832" s="2"/>
      <c r="C832" s="2"/>
      <c r="D832" s="2"/>
      <c r="E832" s="2"/>
      <c r="F832" s="2"/>
      <c r="G832" s="3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5.75" customHeight="1" x14ac:dyDescent="0.3">
      <c r="A833" s="2"/>
      <c r="B833" s="2"/>
      <c r="C833" s="2"/>
      <c r="D833" s="2"/>
      <c r="E833" s="2"/>
      <c r="F833" s="2"/>
      <c r="G833" s="3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5.75" customHeight="1" x14ac:dyDescent="0.3">
      <c r="A834" s="2"/>
      <c r="B834" s="2"/>
      <c r="C834" s="2"/>
      <c r="D834" s="2"/>
      <c r="E834" s="2"/>
      <c r="F834" s="2"/>
      <c r="G834" s="3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5.75" customHeight="1" x14ac:dyDescent="0.3">
      <c r="A835" s="2"/>
      <c r="B835" s="2"/>
      <c r="C835" s="2"/>
      <c r="D835" s="2"/>
      <c r="E835" s="2"/>
      <c r="F835" s="2"/>
      <c r="G835" s="3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5.75" customHeight="1" x14ac:dyDescent="0.3">
      <c r="A836" s="2"/>
      <c r="B836" s="2"/>
      <c r="C836" s="2"/>
      <c r="D836" s="2"/>
      <c r="E836" s="2"/>
      <c r="F836" s="2"/>
      <c r="G836" s="3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5.75" customHeight="1" x14ac:dyDescent="0.3">
      <c r="A837" s="2"/>
      <c r="B837" s="2"/>
      <c r="C837" s="2"/>
      <c r="D837" s="2"/>
      <c r="E837" s="2"/>
      <c r="F837" s="2"/>
      <c r="G837" s="3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5.75" customHeight="1" x14ac:dyDescent="0.3">
      <c r="A838" s="2"/>
      <c r="B838" s="2"/>
      <c r="C838" s="2"/>
      <c r="D838" s="2"/>
      <c r="E838" s="2"/>
      <c r="F838" s="2"/>
      <c r="G838" s="3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5.75" customHeight="1" x14ac:dyDescent="0.3">
      <c r="A839" s="2"/>
      <c r="B839" s="2"/>
      <c r="C839" s="2"/>
      <c r="D839" s="2"/>
      <c r="E839" s="2"/>
      <c r="F839" s="2"/>
      <c r="G839" s="3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5.75" customHeight="1" x14ac:dyDescent="0.3">
      <c r="A840" s="2"/>
      <c r="B840" s="2"/>
      <c r="C840" s="2"/>
      <c r="D840" s="2"/>
      <c r="E840" s="2"/>
      <c r="F840" s="2"/>
      <c r="G840" s="3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5.75" customHeight="1" x14ac:dyDescent="0.3">
      <c r="A841" s="2"/>
      <c r="B841" s="2"/>
      <c r="C841" s="2"/>
      <c r="D841" s="2"/>
      <c r="E841" s="2"/>
      <c r="F841" s="2"/>
      <c r="G841" s="3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5.75" customHeight="1" x14ac:dyDescent="0.3">
      <c r="A842" s="2"/>
      <c r="B842" s="2"/>
      <c r="C842" s="2"/>
      <c r="D842" s="2"/>
      <c r="E842" s="2"/>
      <c r="F842" s="2"/>
      <c r="G842" s="3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5.75" customHeight="1" x14ac:dyDescent="0.3">
      <c r="A843" s="2"/>
      <c r="B843" s="2"/>
      <c r="C843" s="2"/>
      <c r="D843" s="2"/>
      <c r="E843" s="2"/>
      <c r="F843" s="2"/>
      <c r="G843" s="3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5.75" customHeight="1" x14ac:dyDescent="0.3">
      <c r="A844" s="2"/>
      <c r="B844" s="2"/>
      <c r="C844" s="2"/>
      <c r="D844" s="2"/>
      <c r="E844" s="2"/>
      <c r="F844" s="2"/>
      <c r="G844" s="3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5.75" customHeight="1" x14ac:dyDescent="0.3">
      <c r="A845" s="2"/>
      <c r="B845" s="2"/>
      <c r="C845" s="2"/>
      <c r="D845" s="2"/>
      <c r="E845" s="2"/>
      <c r="F845" s="2"/>
      <c r="G845" s="3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5.75" customHeight="1" x14ac:dyDescent="0.3">
      <c r="A846" s="2"/>
      <c r="B846" s="2"/>
      <c r="C846" s="2"/>
      <c r="D846" s="2"/>
      <c r="E846" s="2"/>
      <c r="F846" s="2"/>
      <c r="G846" s="3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5.75" customHeight="1" x14ac:dyDescent="0.3">
      <c r="A847" s="2"/>
      <c r="B847" s="2"/>
      <c r="C847" s="2"/>
      <c r="D847" s="2"/>
      <c r="E847" s="2"/>
      <c r="F847" s="2"/>
      <c r="G847" s="3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5.75" customHeight="1" x14ac:dyDescent="0.3">
      <c r="A848" s="2"/>
      <c r="B848" s="2"/>
      <c r="C848" s="2"/>
      <c r="D848" s="2"/>
      <c r="E848" s="2"/>
      <c r="F848" s="2"/>
      <c r="G848" s="3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5.75" customHeight="1" x14ac:dyDescent="0.3">
      <c r="A849" s="2"/>
      <c r="B849" s="2"/>
      <c r="C849" s="2"/>
      <c r="D849" s="2"/>
      <c r="E849" s="2"/>
      <c r="F849" s="2"/>
      <c r="G849" s="3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5.75" customHeight="1" x14ac:dyDescent="0.3">
      <c r="A850" s="2"/>
      <c r="B850" s="2"/>
      <c r="C850" s="2"/>
      <c r="D850" s="2"/>
      <c r="E850" s="2"/>
      <c r="F850" s="2"/>
      <c r="G850" s="3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5.75" customHeight="1" x14ac:dyDescent="0.3">
      <c r="A851" s="2"/>
      <c r="B851" s="2"/>
      <c r="C851" s="2"/>
      <c r="D851" s="2"/>
      <c r="E851" s="2"/>
      <c r="F851" s="2"/>
      <c r="G851" s="3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5.75" customHeight="1" x14ac:dyDescent="0.3">
      <c r="A852" s="2"/>
      <c r="B852" s="2"/>
      <c r="C852" s="2"/>
      <c r="D852" s="2"/>
      <c r="E852" s="2"/>
      <c r="F852" s="2"/>
      <c r="G852" s="3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5.75" customHeight="1" x14ac:dyDescent="0.3">
      <c r="A853" s="2"/>
      <c r="B853" s="2"/>
      <c r="C853" s="2"/>
      <c r="D853" s="2"/>
      <c r="E853" s="2"/>
      <c r="F853" s="2"/>
      <c r="G853" s="3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5.75" customHeight="1" x14ac:dyDescent="0.3">
      <c r="A854" s="2"/>
      <c r="B854" s="2"/>
      <c r="C854" s="2"/>
      <c r="D854" s="2"/>
      <c r="E854" s="2"/>
      <c r="F854" s="2"/>
      <c r="G854" s="3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5.75" customHeight="1" x14ac:dyDescent="0.3">
      <c r="A855" s="2"/>
      <c r="B855" s="2"/>
      <c r="C855" s="2"/>
      <c r="D855" s="2"/>
      <c r="E855" s="2"/>
      <c r="F855" s="2"/>
      <c r="G855" s="3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5.75" customHeight="1" x14ac:dyDescent="0.3">
      <c r="A856" s="2"/>
      <c r="B856" s="2"/>
      <c r="C856" s="2"/>
      <c r="D856" s="2"/>
      <c r="E856" s="2"/>
      <c r="F856" s="2"/>
      <c r="G856" s="3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5.75" customHeight="1" x14ac:dyDescent="0.3">
      <c r="A857" s="2"/>
      <c r="B857" s="2"/>
      <c r="C857" s="2"/>
      <c r="D857" s="2"/>
      <c r="E857" s="2"/>
      <c r="F857" s="2"/>
      <c r="G857" s="3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5.75" customHeight="1" x14ac:dyDescent="0.3">
      <c r="A858" s="2"/>
      <c r="B858" s="2"/>
      <c r="C858" s="2"/>
      <c r="D858" s="2"/>
      <c r="E858" s="2"/>
      <c r="F858" s="2"/>
      <c r="G858" s="3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5.75" customHeight="1" x14ac:dyDescent="0.3">
      <c r="A859" s="2"/>
      <c r="B859" s="2"/>
      <c r="C859" s="2"/>
      <c r="D859" s="2"/>
      <c r="E859" s="2"/>
      <c r="F859" s="2"/>
      <c r="G859" s="3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5.75" customHeight="1" x14ac:dyDescent="0.3">
      <c r="A860" s="2"/>
      <c r="B860" s="2"/>
      <c r="C860" s="2"/>
      <c r="D860" s="2"/>
      <c r="E860" s="2"/>
      <c r="F860" s="2"/>
      <c r="G860" s="3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5.75" customHeight="1" x14ac:dyDescent="0.3">
      <c r="A861" s="2"/>
      <c r="B861" s="2"/>
      <c r="C861" s="2"/>
      <c r="D861" s="2"/>
      <c r="E861" s="2"/>
      <c r="F861" s="2"/>
      <c r="G861" s="3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5.75" customHeight="1" x14ac:dyDescent="0.3">
      <c r="A862" s="2"/>
      <c r="B862" s="2"/>
      <c r="C862" s="2"/>
      <c r="D862" s="2"/>
      <c r="E862" s="2"/>
      <c r="F862" s="2"/>
      <c r="G862" s="3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5.75" customHeight="1" x14ac:dyDescent="0.3">
      <c r="A863" s="2"/>
      <c r="B863" s="2"/>
      <c r="C863" s="2"/>
      <c r="D863" s="2"/>
      <c r="E863" s="2"/>
      <c r="F863" s="2"/>
      <c r="G863" s="3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5.75" customHeight="1" x14ac:dyDescent="0.3">
      <c r="A864" s="2"/>
      <c r="B864" s="2"/>
      <c r="C864" s="2"/>
      <c r="D864" s="2"/>
      <c r="E864" s="2"/>
      <c r="F864" s="2"/>
      <c r="G864" s="3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5.75" customHeight="1" x14ac:dyDescent="0.3">
      <c r="A865" s="2"/>
      <c r="B865" s="2"/>
      <c r="C865" s="2"/>
      <c r="D865" s="2"/>
      <c r="E865" s="2"/>
      <c r="F865" s="2"/>
      <c r="G865" s="3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5.75" customHeight="1" x14ac:dyDescent="0.3">
      <c r="A866" s="2"/>
      <c r="B866" s="2"/>
      <c r="C866" s="2"/>
      <c r="D866" s="2"/>
      <c r="E866" s="2"/>
      <c r="F866" s="2"/>
      <c r="G866" s="3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5.75" customHeight="1" x14ac:dyDescent="0.3">
      <c r="A867" s="2"/>
      <c r="B867" s="2"/>
      <c r="C867" s="2"/>
      <c r="D867" s="2"/>
      <c r="E867" s="2"/>
      <c r="F867" s="2"/>
      <c r="G867" s="3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5.75" customHeight="1" x14ac:dyDescent="0.3">
      <c r="A868" s="2"/>
      <c r="B868" s="2"/>
      <c r="C868" s="2"/>
      <c r="D868" s="2"/>
      <c r="E868" s="2"/>
      <c r="F868" s="2"/>
      <c r="G868" s="3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5.75" customHeight="1" x14ac:dyDescent="0.3">
      <c r="A869" s="2"/>
      <c r="B869" s="2"/>
      <c r="C869" s="2"/>
      <c r="D869" s="2"/>
      <c r="E869" s="2"/>
      <c r="F869" s="2"/>
      <c r="G869" s="3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5.75" customHeight="1" x14ac:dyDescent="0.3">
      <c r="A870" s="2"/>
      <c r="B870" s="2"/>
      <c r="C870" s="2"/>
      <c r="D870" s="2"/>
      <c r="E870" s="2"/>
      <c r="F870" s="2"/>
      <c r="G870" s="3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5.75" customHeight="1" x14ac:dyDescent="0.3">
      <c r="A871" s="2"/>
      <c r="B871" s="2"/>
      <c r="C871" s="2"/>
      <c r="D871" s="2"/>
      <c r="E871" s="2"/>
      <c r="F871" s="2"/>
      <c r="G871" s="3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5.75" customHeight="1" x14ac:dyDescent="0.3">
      <c r="A872" s="2"/>
      <c r="B872" s="2"/>
      <c r="C872" s="2"/>
      <c r="D872" s="2"/>
      <c r="E872" s="2"/>
      <c r="F872" s="2"/>
      <c r="G872" s="3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5.75" customHeight="1" x14ac:dyDescent="0.3">
      <c r="A873" s="2"/>
      <c r="B873" s="2"/>
      <c r="C873" s="2"/>
      <c r="D873" s="2"/>
      <c r="E873" s="2"/>
      <c r="F873" s="2"/>
      <c r="G873" s="37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5.75" customHeight="1" x14ac:dyDescent="0.3">
      <c r="A874" s="2"/>
      <c r="B874" s="2"/>
      <c r="C874" s="2"/>
      <c r="D874" s="2"/>
      <c r="E874" s="2"/>
      <c r="F874" s="2"/>
      <c r="G874" s="37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5.75" customHeight="1" x14ac:dyDescent="0.3">
      <c r="A875" s="2"/>
      <c r="B875" s="2"/>
      <c r="C875" s="2"/>
      <c r="D875" s="2"/>
      <c r="E875" s="2"/>
      <c r="F875" s="2"/>
      <c r="G875" s="37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5.75" customHeight="1" x14ac:dyDescent="0.3">
      <c r="A876" s="2"/>
      <c r="B876" s="2"/>
      <c r="C876" s="2"/>
      <c r="D876" s="2"/>
      <c r="E876" s="2"/>
      <c r="F876" s="2"/>
      <c r="G876" s="37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5.75" customHeight="1" x14ac:dyDescent="0.3">
      <c r="A877" s="2"/>
      <c r="B877" s="2"/>
      <c r="C877" s="2"/>
      <c r="D877" s="2"/>
      <c r="E877" s="2"/>
      <c r="F877" s="2"/>
      <c r="G877" s="37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5.75" customHeight="1" x14ac:dyDescent="0.3">
      <c r="A878" s="2"/>
      <c r="B878" s="2"/>
      <c r="C878" s="2"/>
      <c r="D878" s="2"/>
      <c r="E878" s="2"/>
      <c r="F878" s="2"/>
      <c r="G878" s="37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5.75" customHeight="1" x14ac:dyDescent="0.3">
      <c r="A879" s="2"/>
      <c r="B879" s="2"/>
      <c r="C879" s="2"/>
      <c r="D879" s="2"/>
      <c r="E879" s="2"/>
      <c r="F879" s="2"/>
      <c r="G879" s="37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5.75" customHeight="1" x14ac:dyDescent="0.3">
      <c r="A880" s="2"/>
      <c r="B880" s="2"/>
      <c r="C880" s="2"/>
      <c r="D880" s="2"/>
      <c r="E880" s="2"/>
      <c r="F880" s="2"/>
      <c r="G880" s="37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5.75" customHeight="1" x14ac:dyDescent="0.3">
      <c r="A881" s="2"/>
      <c r="B881" s="2"/>
      <c r="C881" s="2"/>
      <c r="D881" s="2"/>
      <c r="E881" s="2"/>
      <c r="F881" s="2"/>
      <c r="G881" s="37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5.75" customHeight="1" x14ac:dyDescent="0.3">
      <c r="A882" s="2"/>
      <c r="B882" s="2"/>
      <c r="C882" s="2"/>
      <c r="D882" s="2"/>
      <c r="E882" s="2"/>
      <c r="F882" s="2"/>
      <c r="G882" s="37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5.75" customHeight="1" x14ac:dyDescent="0.3">
      <c r="A883" s="2"/>
      <c r="B883" s="2"/>
      <c r="C883" s="2"/>
      <c r="D883" s="2"/>
      <c r="E883" s="2"/>
      <c r="F883" s="2"/>
      <c r="G883" s="37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5.75" customHeight="1" x14ac:dyDescent="0.3">
      <c r="A884" s="2"/>
      <c r="B884" s="2"/>
      <c r="C884" s="2"/>
      <c r="D884" s="2"/>
      <c r="E884" s="2"/>
      <c r="F884" s="2"/>
      <c r="G884" s="37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5.75" customHeight="1" x14ac:dyDescent="0.3">
      <c r="A885" s="2"/>
      <c r="B885" s="2"/>
      <c r="C885" s="2"/>
      <c r="D885" s="2"/>
      <c r="E885" s="2"/>
      <c r="F885" s="2"/>
      <c r="G885" s="37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5.75" customHeight="1" x14ac:dyDescent="0.3">
      <c r="A886" s="2"/>
      <c r="B886" s="2"/>
      <c r="C886" s="2"/>
      <c r="D886" s="2"/>
      <c r="E886" s="2"/>
      <c r="F886" s="2"/>
      <c r="G886" s="37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5.75" customHeight="1" x14ac:dyDescent="0.3">
      <c r="A887" s="2"/>
      <c r="B887" s="2"/>
      <c r="C887" s="2"/>
      <c r="D887" s="2"/>
      <c r="E887" s="2"/>
      <c r="F887" s="2"/>
      <c r="G887" s="37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5.75" customHeight="1" x14ac:dyDescent="0.3">
      <c r="A888" s="2"/>
      <c r="B888" s="2"/>
      <c r="C888" s="2"/>
      <c r="D888" s="2"/>
      <c r="E888" s="2"/>
      <c r="F888" s="2"/>
      <c r="G888" s="37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5.75" customHeight="1" x14ac:dyDescent="0.3">
      <c r="A889" s="2"/>
      <c r="B889" s="2"/>
      <c r="C889" s="2"/>
      <c r="D889" s="2"/>
      <c r="E889" s="2"/>
      <c r="F889" s="2"/>
      <c r="G889" s="37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5.75" customHeight="1" x14ac:dyDescent="0.3">
      <c r="A890" s="2"/>
      <c r="B890" s="2"/>
      <c r="C890" s="2"/>
      <c r="D890" s="2"/>
      <c r="E890" s="2"/>
      <c r="F890" s="2"/>
      <c r="G890" s="37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5.75" customHeight="1" x14ac:dyDescent="0.3">
      <c r="A891" s="2"/>
      <c r="B891" s="2"/>
      <c r="C891" s="2"/>
      <c r="D891" s="2"/>
      <c r="E891" s="2"/>
      <c r="F891" s="2"/>
      <c r="G891" s="37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5.75" customHeight="1" x14ac:dyDescent="0.3">
      <c r="A892" s="2"/>
      <c r="B892" s="2"/>
      <c r="C892" s="2"/>
      <c r="D892" s="2"/>
      <c r="E892" s="2"/>
      <c r="F892" s="2"/>
      <c r="G892" s="37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5.75" customHeight="1" x14ac:dyDescent="0.3">
      <c r="A893" s="2"/>
      <c r="B893" s="2"/>
      <c r="C893" s="2"/>
      <c r="D893" s="2"/>
      <c r="E893" s="2"/>
      <c r="F893" s="2"/>
      <c r="G893" s="37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5.75" customHeight="1" x14ac:dyDescent="0.3">
      <c r="A894" s="2"/>
      <c r="B894" s="2"/>
      <c r="C894" s="2"/>
      <c r="D894" s="2"/>
      <c r="E894" s="2"/>
      <c r="F894" s="2"/>
      <c r="G894" s="37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5.75" customHeight="1" x14ac:dyDescent="0.3">
      <c r="A895" s="2"/>
      <c r="B895" s="2"/>
      <c r="C895" s="2"/>
      <c r="D895" s="2"/>
      <c r="E895" s="2"/>
      <c r="F895" s="2"/>
      <c r="G895" s="37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5.75" customHeight="1" x14ac:dyDescent="0.3">
      <c r="A896" s="2"/>
      <c r="B896" s="2"/>
      <c r="C896" s="2"/>
      <c r="D896" s="2"/>
      <c r="E896" s="2"/>
      <c r="F896" s="2"/>
      <c r="G896" s="37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5.75" customHeight="1" x14ac:dyDescent="0.3">
      <c r="A897" s="2"/>
      <c r="B897" s="2"/>
      <c r="C897" s="2"/>
      <c r="D897" s="2"/>
      <c r="E897" s="2"/>
      <c r="F897" s="2"/>
      <c r="G897" s="37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5.75" customHeight="1" x14ac:dyDescent="0.3">
      <c r="A898" s="2"/>
      <c r="B898" s="2"/>
      <c r="C898" s="2"/>
      <c r="D898" s="2"/>
      <c r="E898" s="2"/>
      <c r="F898" s="2"/>
      <c r="G898" s="37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5.75" customHeight="1" x14ac:dyDescent="0.3">
      <c r="A899" s="2"/>
      <c r="B899" s="2"/>
      <c r="C899" s="2"/>
      <c r="D899" s="2"/>
      <c r="E899" s="2"/>
      <c r="F899" s="2"/>
      <c r="G899" s="37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5.75" customHeight="1" x14ac:dyDescent="0.3">
      <c r="A900" s="2"/>
      <c r="B900" s="2"/>
      <c r="C900" s="2"/>
      <c r="D900" s="2"/>
      <c r="E900" s="2"/>
      <c r="F900" s="2"/>
      <c r="G900" s="37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5.75" customHeight="1" x14ac:dyDescent="0.3">
      <c r="A901" s="2"/>
      <c r="B901" s="2"/>
      <c r="C901" s="2"/>
      <c r="D901" s="2"/>
      <c r="E901" s="2"/>
      <c r="F901" s="2"/>
      <c r="G901" s="37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5.75" customHeight="1" x14ac:dyDescent="0.3">
      <c r="A902" s="2"/>
      <c r="B902" s="2"/>
      <c r="C902" s="2"/>
      <c r="D902" s="2"/>
      <c r="E902" s="2"/>
      <c r="F902" s="2"/>
      <c r="G902" s="37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5.75" customHeight="1" x14ac:dyDescent="0.3">
      <c r="A903" s="2"/>
      <c r="B903" s="2"/>
      <c r="C903" s="2"/>
      <c r="D903" s="2"/>
      <c r="E903" s="2"/>
      <c r="F903" s="2"/>
      <c r="G903" s="37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5.75" customHeight="1" x14ac:dyDescent="0.3">
      <c r="A904" s="2"/>
      <c r="B904" s="2"/>
      <c r="C904" s="2"/>
      <c r="D904" s="2"/>
      <c r="E904" s="2"/>
      <c r="F904" s="2"/>
      <c r="G904" s="37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5.75" customHeight="1" x14ac:dyDescent="0.3">
      <c r="A905" s="2"/>
      <c r="B905" s="2"/>
      <c r="C905" s="2"/>
      <c r="D905" s="2"/>
      <c r="E905" s="2"/>
      <c r="F905" s="2"/>
      <c r="G905" s="37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5.75" customHeight="1" x14ac:dyDescent="0.3">
      <c r="A906" s="2"/>
      <c r="B906" s="2"/>
      <c r="C906" s="2"/>
      <c r="D906" s="2"/>
      <c r="E906" s="2"/>
      <c r="F906" s="2"/>
      <c r="G906" s="37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5.75" customHeight="1" x14ac:dyDescent="0.3">
      <c r="A907" s="2"/>
      <c r="B907" s="2"/>
      <c r="C907" s="2"/>
      <c r="D907" s="2"/>
      <c r="E907" s="2"/>
      <c r="F907" s="2"/>
      <c r="G907" s="37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5.75" customHeight="1" x14ac:dyDescent="0.3">
      <c r="A908" s="2"/>
      <c r="B908" s="2"/>
      <c r="C908" s="2"/>
      <c r="D908" s="2"/>
      <c r="E908" s="2"/>
      <c r="F908" s="2"/>
      <c r="G908" s="37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5.75" customHeight="1" x14ac:dyDescent="0.3">
      <c r="A909" s="2"/>
      <c r="B909" s="2"/>
      <c r="C909" s="2"/>
      <c r="D909" s="2"/>
      <c r="E909" s="2"/>
      <c r="F909" s="2"/>
      <c r="G909" s="37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5.75" customHeight="1" x14ac:dyDescent="0.3">
      <c r="A910" s="2"/>
      <c r="B910" s="2"/>
      <c r="C910" s="2"/>
      <c r="D910" s="2"/>
      <c r="E910" s="2"/>
      <c r="F910" s="2"/>
      <c r="G910" s="37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5.75" customHeight="1" x14ac:dyDescent="0.3">
      <c r="A911" s="2"/>
      <c r="B911" s="2"/>
      <c r="C911" s="2"/>
      <c r="D911" s="2"/>
      <c r="E911" s="2"/>
      <c r="F911" s="2"/>
      <c r="G911" s="37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5.75" customHeight="1" x14ac:dyDescent="0.3">
      <c r="A912" s="2"/>
      <c r="B912" s="2"/>
      <c r="C912" s="2"/>
      <c r="D912" s="2"/>
      <c r="E912" s="2"/>
      <c r="F912" s="2"/>
      <c r="G912" s="37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5.75" customHeight="1" x14ac:dyDescent="0.3">
      <c r="A913" s="2"/>
      <c r="B913" s="2"/>
      <c r="C913" s="2"/>
      <c r="D913" s="2"/>
      <c r="E913" s="2"/>
      <c r="F913" s="2"/>
      <c r="G913" s="37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5.75" customHeight="1" x14ac:dyDescent="0.3">
      <c r="A914" s="2"/>
      <c r="B914" s="2"/>
      <c r="C914" s="2"/>
      <c r="D914" s="2"/>
      <c r="E914" s="2"/>
      <c r="F914" s="2"/>
      <c r="G914" s="37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5.75" customHeight="1" x14ac:dyDescent="0.3">
      <c r="A915" s="2"/>
      <c r="B915" s="2"/>
      <c r="C915" s="2"/>
      <c r="D915" s="2"/>
      <c r="E915" s="2"/>
      <c r="F915" s="2"/>
      <c r="G915" s="37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5.75" customHeight="1" x14ac:dyDescent="0.3">
      <c r="A916" s="2"/>
      <c r="B916" s="2"/>
      <c r="C916" s="2"/>
      <c r="D916" s="2"/>
      <c r="E916" s="2"/>
      <c r="F916" s="2"/>
      <c r="G916" s="37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5.75" customHeight="1" x14ac:dyDescent="0.3">
      <c r="A917" s="2"/>
      <c r="B917" s="2"/>
      <c r="C917" s="2"/>
      <c r="D917" s="2"/>
      <c r="E917" s="2"/>
      <c r="F917" s="2"/>
      <c r="G917" s="37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5.75" customHeight="1" x14ac:dyDescent="0.3">
      <c r="A918" s="2"/>
      <c r="B918" s="2"/>
      <c r="C918" s="2"/>
      <c r="D918" s="2"/>
      <c r="E918" s="2"/>
      <c r="F918" s="2"/>
      <c r="G918" s="37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5.75" customHeight="1" x14ac:dyDescent="0.3">
      <c r="A919" s="2"/>
      <c r="B919" s="2"/>
      <c r="C919" s="2"/>
      <c r="D919" s="2"/>
      <c r="E919" s="2"/>
      <c r="F919" s="2"/>
      <c r="G919" s="37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5.75" customHeight="1" x14ac:dyDescent="0.3">
      <c r="A920" s="2"/>
      <c r="B920" s="2"/>
      <c r="C920" s="2"/>
      <c r="D920" s="2"/>
      <c r="E920" s="2"/>
      <c r="F920" s="2"/>
      <c r="G920" s="37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5.75" customHeight="1" x14ac:dyDescent="0.3">
      <c r="A921" s="2"/>
      <c r="B921" s="2"/>
      <c r="C921" s="2"/>
      <c r="D921" s="2"/>
      <c r="E921" s="2"/>
      <c r="F921" s="2"/>
      <c r="G921" s="37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5.75" customHeight="1" x14ac:dyDescent="0.3">
      <c r="A922" s="2"/>
      <c r="B922" s="2"/>
      <c r="C922" s="2"/>
      <c r="D922" s="2"/>
      <c r="E922" s="2"/>
      <c r="F922" s="2"/>
      <c r="G922" s="37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5.75" customHeight="1" x14ac:dyDescent="0.3">
      <c r="A923" s="2"/>
      <c r="B923" s="2"/>
      <c r="C923" s="2"/>
      <c r="D923" s="2"/>
      <c r="E923" s="2"/>
      <c r="F923" s="2"/>
      <c r="G923" s="37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5.75" customHeight="1" x14ac:dyDescent="0.3">
      <c r="A924" s="2"/>
      <c r="B924" s="2"/>
      <c r="C924" s="2"/>
      <c r="D924" s="2"/>
      <c r="E924" s="2"/>
      <c r="F924" s="2"/>
      <c r="G924" s="37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5.75" customHeight="1" x14ac:dyDescent="0.3">
      <c r="A925" s="2"/>
      <c r="B925" s="2"/>
      <c r="C925" s="2"/>
      <c r="D925" s="2"/>
      <c r="E925" s="2"/>
      <c r="F925" s="2"/>
      <c r="G925" s="37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5.75" customHeight="1" x14ac:dyDescent="0.3">
      <c r="A926" s="2"/>
      <c r="B926" s="2"/>
      <c r="C926" s="2"/>
      <c r="D926" s="2"/>
      <c r="E926" s="2"/>
      <c r="F926" s="2"/>
      <c r="G926" s="37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5.75" customHeight="1" x14ac:dyDescent="0.3">
      <c r="A927" s="2"/>
      <c r="B927" s="2"/>
      <c r="C927" s="2"/>
      <c r="D927" s="2"/>
      <c r="E927" s="2"/>
      <c r="F927" s="2"/>
      <c r="G927" s="37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5.75" customHeight="1" x14ac:dyDescent="0.3">
      <c r="A928" s="2"/>
      <c r="B928" s="2"/>
      <c r="C928" s="2"/>
      <c r="D928" s="2"/>
      <c r="E928" s="2"/>
      <c r="F928" s="2"/>
      <c r="G928" s="37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5.75" customHeight="1" x14ac:dyDescent="0.3">
      <c r="A929" s="2"/>
      <c r="B929" s="2"/>
      <c r="C929" s="2"/>
      <c r="D929" s="2"/>
      <c r="E929" s="2"/>
      <c r="F929" s="2"/>
      <c r="G929" s="37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5.75" customHeight="1" x14ac:dyDescent="0.3">
      <c r="A930" s="2"/>
      <c r="B930" s="2"/>
      <c r="C930" s="2"/>
      <c r="D930" s="2"/>
      <c r="E930" s="2"/>
      <c r="F930" s="2"/>
      <c r="G930" s="37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5.75" customHeight="1" x14ac:dyDescent="0.3">
      <c r="A931" s="2"/>
      <c r="B931" s="2"/>
      <c r="C931" s="2"/>
      <c r="D931" s="2"/>
      <c r="E931" s="2"/>
      <c r="F931" s="2"/>
      <c r="G931" s="37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5.75" customHeight="1" x14ac:dyDescent="0.3">
      <c r="A932" s="2"/>
      <c r="B932" s="2"/>
      <c r="C932" s="2"/>
      <c r="D932" s="2"/>
      <c r="E932" s="2"/>
      <c r="F932" s="2"/>
      <c r="G932" s="37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5.75" customHeight="1" x14ac:dyDescent="0.3">
      <c r="A933" s="2"/>
      <c r="B933" s="2"/>
      <c r="C933" s="2"/>
      <c r="D933" s="2"/>
      <c r="E933" s="2"/>
      <c r="F933" s="2"/>
      <c r="G933" s="37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5.75" customHeight="1" x14ac:dyDescent="0.3">
      <c r="A934" s="2"/>
      <c r="B934" s="2"/>
      <c r="C934" s="2"/>
      <c r="D934" s="2"/>
      <c r="E934" s="2"/>
      <c r="F934" s="2"/>
      <c r="G934" s="37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5.75" customHeight="1" x14ac:dyDescent="0.3">
      <c r="A935" s="2"/>
      <c r="B935" s="2"/>
      <c r="C935" s="2"/>
      <c r="D935" s="2"/>
      <c r="E935" s="2"/>
      <c r="F935" s="2"/>
      <c r="G935" s="37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5.75" customHeight="1" x14ac:dyDescent="0.3">
      <c r="A936" s="2"/>
      <c r="B936" s="2"/>
      <c r="C936" s="2"/>
      <c r="D936" s="2"/>
      <c r="E936" s="2"/>
      <c r="F936" s="2"/>
      <c r="G936" s="37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5.75" customHeight="1" x14ac:dyDescent="0.3">
      <c r="A937" s="2"/>
      <c r="B937" s="2"/>
      <c r="C937" s="2"/>
      <c r="D937" s="2"/>
      <c r="E937" s="2"/>
      <c r="F937" s="2"/>
      <c r="G937" s="37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5.75" customHeight="1" x14ac:dyDescent="0.3">
      <c r="A938" s="2"/>
      <c r="B938" s="2"/>
      <c r="C938" s="2"/>
      <c r="D938" s="2"/>
      <c r="E938" s="2"/>
      <c r="F938" s="2"/>
      <c r="G938" s="37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5.75" customHeight="1" x14ac:dyDescent="0.3">
      <c r="A939" s="2"/>
      <c r="B939" s="2"/>
      <c r="C939" s="2"/>
      <c r="D939" s="2"/>
      <c r="E939" s="2"/>
      <c r="F939" s="2"/>
      <c r="G939" s="37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5.75" customHeight="1" x14ac:dyDescent="0.3">
      <c r="A940" s="2"/>
      <c r="B940" s="2"/>
      <c r="C940" s="2"/>
      <c r="D940" s="2"/>
      <c r="E940" s="2"/>
      <c r="F940" s="2"/>
      <c r="G940" s="37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5.75" customHeight="1" x14ac:dyDescent="0.3">
      <c r="A941" s="2"/>
      <c r="B941" s="2"/>
      <c r="C941" s="2"/>
      <c r="D941" s="2"/>
      <c r="E941" s="2"/>
      <c r="F941" s="2"/>
      <c r="G941" s="37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5.75" customHeight="1" x14ac:dyDescent="0.3">
      <c r="A942" s="2"/>
      <c r="B942" s="2"/>
      <c r="C942" s="2"/>
      <c r="D942" s="2"/>
      <c r="E942" s="2"/>
      <c r="F942" s="2"/>
      <c r="G942" s="37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5.75" customHeight="1" x14ac:dyDescent="0.3">
      <c r="A943" s="2"/>
      <c r="B943" s="2"/>
      <c r="C943" s="2"/>
      <c r="D943" s="2"/>
      <c r="E943" s="2"/>
      <c r="F943" s="2"/>
      <c r="G943" s="37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5.75" customHeight="1" x14ac:dyDescent="0.3">
      <c r="A944" s="2"/>
      <c r="B944" s="2"/>
      <c r="C944" s="2"/>
      <c r="D944" s="2"/>
      <c r="E944" s="2"/>
      <c r="F944" s="2"/>
      <c r="G944" s="37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5.75" customHeight="1" x14ac:dyDescent="0.3">
      <c r="A945" s="2"/>
      <c r="B945" s="2"/>
      <c r="C945" s="2"/>
      <c r="D945" s="2"/>
      <c r="E945" s="2"/>
      <c r="F945" s="2"/>
      <c r="G945" s="37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5.75" customHeight="1" x14ac:dyDescent="0.3">
      <c r="A946" s="2"/>
      <c r="B946" s="2"/>
      <c r="C946" s="2"/>
      <c r="D946" s="2"/>
      <c r="E946" s="2"/>
      <c r="F946" s="2"/>
      <c r="G946" s="37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5.75" customHeight="1" x14ac:dyDescent="0.3">
      <c r="A947" s="2"/>
      <c r="B947" s="2"/>
      <c r="C947" s="2"/>
      <c r="D947" s="2"/>
      <c r="E947" s="2"/>
      <c r="F947" s="2"/>
      <c r="G947" s="37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5.75" customHeight="1" x14ac:dyDescent="0.3">
      <c r="A948" s="2"/>
      <c r="B948" s="2"/>
      <c r="C948" s="2"/>
      <c r="D948" s="2"/>
      <c r="E948" s="2"/>
      <c r="F948" s="2"/>
      <c r="G948" s="37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5.75" customHeight="1" x14ac:dyDescent="0.3">
      <c r="A949" s="2"/>
      <c r="B949" s="2"/>
      <c r="C949" s="2"/>
      <c r="D949" s="2"/>
      <c r="E949" s="2"/>
      <c r="F949" s="2"/>
      <c r="G949" s="37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5.75" customHeight="1" x14ac:dyDescent="0.3">
      <c r="B950" s="2"/>
      <c r="C950" s="2"/>
      <c r="D950" s="2"/>
      <c r="E950" s="2"/>
      <c r="F950" s="2"/>
      <c r="G950" s="37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</sheetData>
  <mergeCells count="7">
    <mergeCell ref="B43:D43"/>
    <mergeCell ref="I43:K43"/>
    <mergeCell ref="B2:C2"/>
    <mergeCell ref="I7:J7"/>
    <mergeCell ref="B7:C7"/>
    <mergeCell ref="I14:J14"/>
    <mergeCell ref="B14:C14"/>
  </mergeCells>
  <phoneticPr fontId="9" type="noConversion"/>
  <pageMargins left="0.7" right="0.7" top="0.75" bottom="0.75" header="0" footer="0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01CA39B-C9F2-4725-86ED-D2A8B8E9FFFC}">
          <x14:formula1>
            <xm:f>'Input keuzevariabelen'!$E$11:$E$12</xm:f>
          </x14:formula1>
          <xm:sqref>J11 C10</xm:sqref>
        </x14:dataValidation>
        <x14:dataValidation type="list" allowBlank="1" showErrorMessage="1" xr:uid="{00000000-0002-0000-0000-000001000000}">
          <x14:formula1>
            <xm:f>'Input keuzevariabelen'!$D$11:$D$18</xm:f>
          </x14:formula1>
          <xm:sqref>J10 C9</xm:sqref>
        </x14:dataValidation>
        <x14:dataValidation type="list" allowBlank="1" showInputMessage="1" showErrorMessage="1" xr:uid="{53AFADC6-1194-4C41-8081-97F7C411E2AD}">
          <x14:formula1>
            <xm:f>'Input keuzevariabelen'!$B$11:$B$14</xm:f>
          </x14:formula1>
          <xm:sqref>J9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C0FB0-D960-4C5C-9E9A-E910E46D85F3}">
  <dimension ref="A1:CX977"/>
  <sheetViews>
    <sheetView showGridLines="0" topLeftCell="L14" zoomScale="85" zoomScaleNormal="85" workbookViewId="0">
      <selection activeCell="S5" sqref="S5"/>
    </sheetView>
  </sheetViews>
  <sheetFormatPr defaultColWidth="0" defaultRowHeight="15" customHeight="1" x14ac:dyDescent="0.3"/>
  <cols>
    <col min="1" max="1" width="7.5" style="3" customWidth="1"/>
    <col min="2" max="2" width="41.5" style="3" customWidth="1"/>
    <col min="3" max="10" width="12" style="3" customWidth="1"/>
    <col min="11" max="12" width="8.5" style="3" customWidth="1"/>
    <col min="13" max="13" width="49" style="3" customWidth="1"/>
    <col min="14" max="14" width="24.09765625" style="3" bestFit="1" customWidth="1"/>
    <col min="15" max="21" width="12" style="3" customWidth="1"/>
    <col min="22" max="23" width="7.3984375" style="3" bestFit="1" customWidth="1"/>
    <col min="24" max="31" width="7.5" style="3" bestFit="1" customWidth="1"/>
    <col min="32" max="32" width="51.5" style="3" customWidth="1"/>
    <col min="33" max="33" width="54" style="3" bestFit="1" customWidth="1"/>
    <col min="34" max="34" width="80.5" style="3" bestFit="1" customWidth="1"/>
    <col min="35" max="35" width="24.5" style="3" customWidth="1"/>
    <col min="36" max="36" width="27.8984375" style="3" customWidth="1"/>
    <col min="37" max="37" width="21" style="3" customWidth="1"/>
    <col min="38" max="41" width="12.5" style="3" customWidth="1"/>
    <col min="42" max="102" width="0" style="3" hidden="1" customWidth="1"/>
    <col min="103" max="16384" width="12.5" style="3" hidden="1"/>
  </cols>
  <sheetData>
    <row r="1" spans="1:37" ht="49.5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49.5" customHeight="1" x14ac:dyDescent="0.7">
      <c r="A2" s="2"/>
      <c r="B2" s="294"/>
      <c r="C2" s="293" t="s">
        <v>62</v>
      </c>
      <c r="D2" s="124"/>
      <c r="E2" s="124"/>
      <c r="F2" s="124"/>
      <c r="G2" s="124"/>
      <c r="H2" s="124"/>
      <c r="I2" s="124"/>
      <c r="J2" s="12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AA2" s="260"/>
      <c r="AB2" s="260"/>
      <c r="AC2" s="260"/>
      <c r="AD2" s="2"/>
      <c r="AE2" s="2"/>
      <c r="AF2" s="2"/>
      <c r="AG2" s="2"/>
      <c r="AH2" s="2"/>
      <c r="AI2" s="2"/>
      <c r="AJ2" s="2"/>
      <c r="AK2" s="2"/>
    </row>
    <row r="3" spans="1:37" ht="15.75" customHeight="1" thickBo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24" customHeight="1" thickTop="1" thickBot="1" x14ac:dyDescent="0.35">
      <c r="A4" s="2"/>
      <c r="B4" s="345"/>
      <c r="C4" s="346"/>
      <c r="D4" s="122"/>
      <c r="E4" s="122"/>
      <c r="F4" s="122"/>
      <c r="G4" s="122"/>
      <c r="H4" s="122"/>
      <c r="I4" s="122"/>
      <c r="J4" s="122"/>
      <c r="K4" s="2"/>
      <c r="L4" s="2"/>
      <c r="M4" s="341" t="s">
        <v>63</v>
      </c>
      <c r="N4" s="343"/>
      <c r="O4" s="2"/>
      <c r="P4" s="2"/>
      <c r="Q4" s="2"/>
      <c r="R4" s="2"/>
      <c r="S4" s="2"/>
      <c r="T4" s="2"/>
      <c r="U4" s="2"/>
      <c r="V4" s="2"/>
      <c r="W4" s="2"/>
      <c r="X4" s="2"/>
      <c r="AA4" s="2"/>
      <c r="AB4" s="2"/>
      <c r="AC4" s="2"/>
    </row>
    <row r="5" spans="1:37" ht="20.100000000000001" customHeight="1" thickTop="1" thickBot="1" x14ac:dyDescent="0.35">
      <c r="A5" s="2"/>
      <c r="B5" s="9"/>
      <c r="C5" s="9"/>
      <c r="D5" s="9"/>
      <c r="E5" s="9"/>
      <c r="F5" s="9"/>
      <c r="G5" s="9"/>
      <c r="H5" s="9"/>
      <c r="I5" s="9"/>
      <c r="J5" s="9"/>
      <c r="K5" s="2"/>
      <c r="L5" s="2"/>
      <c r="M5" s="78" t="s">
        <v>7</v>
      </c>
      <c r="N5" s="79" t="s">
        <v>8</v>
      </c>
      <c r="O5" s="2"/>
      <c r="P5" s="2"/>
      <c r="Q5" s="2"/>
      <c r="R5" s="2"/>
      <c r="S5" s="2"/>
      <c r="T5" s="2"/>
      <c r="U5" s="2"/>
      <c r="V5" s="2"/>
      <c r="W5" s="2"/>
      <c r="X5" s="2"/>
      <c r="AA5" s="2"/>
      <c r="AB5" s="2"/>
      <c r="AC5" s="2"/>
    </row>
    <row r="6" spans="1:37" ht="15.75" customHeight="1" thickTop="1" thickBot="1" x14ac:dyDescent="0.35">
      <c r="A6" s="2"/>
      <c r="B6" s="2"/>
      <c r="C6" s="10"/>
      <c r="D6" s="10"/>
      <c r="E6" s="10"/>
      <c r="F6" s="10"/>
      <c r="G6" s="10"/>
      <c r="H6" s="10"/>
      <c r="I6" s="10"/>
      <c r="J6" s="10"/>
      <c r="K6" s="2"/>
      <c r="L6" s="2"/>
      <c r="M6" s="80" t="s">
        <v>10</v>
      </c>
      <c r="N6" s="81" t="s">
        <v>64</v>
      </c>
      <c r="O6" s="2"/>
      <c r="P6" s="2"/>
      <c r="Q6" s="2"/>
      <c r="R6" s="2"/>
      <c r="S6" s="2"/>
      <c r="T6" s="2"/>
      <c r="U6" s="2"/>
      <c r="V6" s="2"/>
      <c r="W6" s="2"/>
      <c r="X6" s="2"/>
      <c r="AA6" s="2"/>
      <c r="AB6" s="2"/>
      <c r="AC6" s="2"/>
    </row>
    <row r="7" spans="1:37" ht="15.75" customHeight="1" thickTop="1" thickBot="1" x14ac:dyDescent="0.35">
      <c r="A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37" ht="33.75" customHeight="1" thickTop="1" thickBot="1" x14ac:dyDescent="0.35">
      <c r="A8" s="2"/>
      <c r="B8" s="339" t="s">
        <v>65</v>
      </c>
      <c r="C8" s="340"/>
      <c r="D8" s="340"/>
      <c r="E8" s="340"/>
      <c r="F8" s="340"/>
      <c r="G8" s="340"/>
      <c r="H8" s="340"/>
      <c r="I8" s="340"/>
      <c r="J8" s="340"/>
      <c r="K8" s="29"/>
      <c r="L8" s="2"/>
      <c r="M8" s="339" t="s">
        <v>66</v>
      </c>
      <c r="N8" s="340"/>
      <c r="O8" s="340"/>
      <c r="P8" s="340"/>
      <c r="Q8" s="340"/>
      <c r="R8" s="340"/>
      <c r="S8" s="340"/>
      <c r="T8" s="340"/>
      <c r="U8" s="340"/>
      <c r="V8" s="29"/>
      <c r="W8" s="29"/>
      <c r="X8" s="2"/>
      <c r="Y8" s="344"/>
      <c r="Z8" s="344"/>
      <c r="AA8" s="29"/>
      <c r="AB8" s="29"/>
      <c r="AC8" s="31"/>
    </row>
    <row r="9" spans="1:37" ht="18.75" customHeight="1" thickTop="1" thickBot="1" x14ac:dyDescent="0.35">
      <c r="A9" s="2"/>
      <c r="B9" s="73"/>
      <c r="C9" s="74">
        <v>2019</v>
      </c>
      <c r="D9" s="74">
        <f>C9+1</f>
        <v>2020</v>
      </c>
      <c r="E9" s="74">
        <f t="shared" ref="E9:H9" si="0">D9+1</f>
        <v>2021</v>
      </c>
      <c r="F9" s="74">
        <f t="shared" si="0"/>
        <v>2022</v>
      </c>
      <c r="G9" s="74">
        <f t="shared" si="0"/>
        <v>2023</v>
      </c>
      <c r="H9" s="74">
        <f t="shared" si="0"/>
        <v>2024</v>
      </c>
      <c r="I9" s="74">
        <f t="shared" ref="I9" si="1">H9+1</f>
        <v>2025</v>
      </c>
      <c r="J9" s="74">
        <f t="shared" ref="J9" si="2">I9+1</f>
        <v>2026</v>
      </c>
      <c r="L9" s="2"/>
      <c r="M9" s="73"/>
      <c r="N9" s="74">
        <v>2019</v>
      </c>
      <c r="O9" s="74">
        <f>+N9+1</f>
        <v>2020</v>
      </c>
      <c r="P9" s="74">
        <f t="shared" ref="P9:S9" si="3">+O9+1</f>
        <v>2021</v>
      </c>
      <c r="Q9" s="74">
        <f t="shared" si="3"/>
        <v>2022</v>
      </c>
      <c r="R9" s="74">
        <f t="shared" si="3"/>
        <v>2023</v>
      </c>
      <c r="S9" s="74">
        <f t="shared" si="3"/>
        <v>2024</v>
      </c>
      <c r="T9" s="74">
        <f t="shared" ref="T9" si="4">+S9+1</f>
        <v>2025</v>
      </c>
      <c r="U9" s="74">
        <f t="shared" ref="U9" si="5">+T9+1</f>
        <v>2026</v>
      </c>
      <c r="X9" s="2"/>
      <c r="Y9" s="31"/>
      <c r="Z9" s="31"/>
      <c r="AA9" s="29"/>
      <c r="AB9" s="29"/>
      <c r="AC9" s="31"/>
    </row>
    <row r="10" spans="1:37" ht="23.25" customHeight="1" thickTop="1" thickBot="1" x14ac:dyDescent="0.35">
      <c r="A10" s="2"/>
      <c r="B10" s="295" t="s">
        <v>16</v>
      </c>
      <c r="C10" s="296" t="s">
        <v>13</v>
      </c>
      <c r="D10" s="296" t="s">
        <v>13</v>
      </c>
      <c r="E10" s="296" t="s">
        <v>13</v>
      </c>
      <c r="F10" s="296" t="s">
        <v>13</v>
      </c>
      <c r="G10" s="296" t="s">
        <v>13</v>
      </c>
      <c r="H10" s="296" t="s">
        <v>13</v>
      </c>
      <c r="I10" s="296" t="s">
        <v>13</v>
      </c>
      <c r="J10" s="296" t="s">
        <v>13</v>
      </c>
      <c r="L10" s="2"/>
      <c r="M10" s="295" t="s">
        <v>16</v>
      </c>
      <c r="N10" s="296" t="s">
        <v>13</v>
      </c>
      <c r="O10" s="296" t="s">
        <v>13</v>
      </c>
      <c r="P10" s="296" t="s">
        <v>13</v>
      </c>
      <c r="Q10" s="296" t="s">
        <v>13</v>
      </c>
      <c r="R10" s="296" t="s">
        <v>13</v>
      </c>
      <c r="S10" s="296" t="s">
        <v>13</v>
      </c>
      <c r="T10" s="296" t="s">
        <v>13</v>
      </c>
      <c r="U10" s="296" t="s">
        <v>13</v>
      </c>
      <c r="X10" s="2"/>
      <c r="Y10" s="21"/>
      <c r="Z10" s="21"/>
      <c r="AA10" s="21"/>
      <c r="AB10" s="22"/>
      <c r="AC10" s="22"/>
    </row>
    <row r="11" spans="1:37" ht="15.75" customHeight="1" thickTop="1" thickBot="1" x14ac:dyDescent="0.35">
      <c r="A11" s="2"/>
      <c r="B11" s="60" t="s">
        <v>21</v>
      </c>
      <c r="C11" s="321">
        <f>SUMIFS(Data!$N:$N,Data!$H:$H,$B11,Data!$E:$E,C$9,Data!$F:$F,C$10)</f>
        <v>2127.2365799999998</v>
      </c>
      <c r="D11" s="321">
        <f>SUMIFS(Data!$N:$N,Data!$H:$H,$B11,Data!$E:$E,D$9,Data!$F:$F,D$10)</f>
        <v>1784.489004</v>
      </c>
      <c r="E11" s="321">
        <f>SUMIFS(Data!$N:$N,Data!$H:$H,$B11,Data!$E:$E,E$9,Data!$F:$F,E$10)</f>
        <v>1878.1256880000001</v>
      </c>
      <c r="F11" s="321">
        <f>SUMIFS(Data!$N:$N,Data!$H:$H,$B11,Data!$E:$E,F$9,Data!$F:$F,F$10)</f>
        <v>1903.7384400000001</v>
      </c>
      <c r="G11" s="321">
        <f>SUMIFS(Data!$N:$N,Data!$H:$H,$B11,Data!$E:$E,G$9,Data!$F:$F,G$10)</f>
        <v>1597.9464270000001</v>
      </c>
      <c r="H11" s="77">
        <f>SUMIFS(Data!$N:$N,Data!$H:$H,$B11,Data!$E:$E,H$9,Data!$F:$F,H$10)</f>
        <v>0</v>
      </c>
      <c r="I11" s="77">
        <f>SUMIFS(Data!$N:$N,Data!$H:$H,$B11,Data!$E:$E,I$9,Data!$F:$F,I$10)</f>
        <v>0</v>
      </c>
      <c r="J11" s="77">
        <f>SUMIFS(Data!$N:$N,Data!$H:$H,$B11,Data!$E:$E,J$9,Data!$F:$F,J$10)</f>
        <v>0</v>
      </c>
      <c r="L11" s="2"/>
      <c r="M11" s="60" t="s">
        <v>21</v>
      </c>
      <c r="N11" s="321">
        <f>SUMIFS(Data!$N:$N,Data!$H:$H,$M11,Data!$E:$E,N$9,Data!$C:$C,$N$6,Data!$F:$F,N$10)</f>
        <v>1812.7349099999999</v>
      </c>
      <c r="O11" s="321">
        <f>SUMIFS(Data!$N:$N,Data!$H:$H,$M11,Data!$E:$E,O$9,Data!$C:$C,$N$6,Data!$F:$F,O$10)</f>
        <v>1482.393372</v>
      </c>
      <c r="P11" s="321">
        <f>SUMIFS(Data!$N:$N,Data!$H:$H,$M11,Data!$E:$E,P$9,Data!$C:$C,$N$6,Data!$F:$F,P$10)</f>
        <v>1560.379668</v>
      </c>
      <c r="Q11" s="321">
        <f>SUMIFS(Data!$N:$N,Data!$H:$H,$M11,Data!$E:$E,Q$9,Data!$C:$C,$N$6,Data!$F:$F,Q$10)</f>
        <v>1619.31942</v>
      </c>
      <c r="R11" s="321">
        <f>SUMIFS(Data!$N:$N,Data!$H:$H,$M11,Data!$E:$E,R$9,Data!$C:$C,$N$6,Data!$F:$F,R$10)</f>
        <v>1386.653499</v>
      </c>
      <c r="S11" s="77">
        <f>SUMIFS(Data!$N:$N,Data!$H:$H,$M11,Data!$E:$E,S$9,Data!$C:$C,$N$6,Data!$F:$F,S$10)</f>
        <v>0</v>
      </c>
      <c r="T11" s="77">
        <f>SUMIFS(Data!$N:$N,Data!$H:$H,$M11,Data!$E:$E,T$9,Data!$C:$C,$N$6,Data!$F:$F,T$10)</f>
        <v>0</v>
      </c>
      <c r="U11" s="77">
        <f>SUMIFS(Data!$N:$N,Data!$H:$H,$M11,Data!$E:$E,U$9,Data!$C:$C,$N$6,Data!$F:$F,U$10)</f>
        <v>0</v>
      </c>
      <c r="X11" s="2"/>
      <c r="Y11" s="11"/>
      <c r="Z11" s="17"/>
      <c r="AA11" s="11"/>
      <c r="AB11" s="23"/>
      <c r="AC11" s="14"/>
      <c r="AK11" s="15"/>
    </row>
    <row r="12" spans="1:37" ht="15.75" customHeight="1" thickTop="1" thickBot="1" x14ac:dyDescent="0.35">
      <c r="A12" s="2"/>
      <c r="B12" s="60" t="s">
        <v>23</v>
      </c>
      <c r="C12" s="321">
        <f>SUMIFS(Data!$N:$N,Data!$H:$H,$B12,Data!$E:$E,C$9,Data!$F:$F,C$10)</f>
        <v>0</v>
      </c>
      <c r="D12" s="321">
        <f>SUMIFS(Data!$N:$N,Data!$H:$H,$B12,Data!$E:$E,D$9,Data!$F:$F,D$10)</f>
        <v>0</v>
      </c>
      <c r="E12" s="321">
        <f>SUMIFS(Data!$N:$N,Data!$H:$H,$B12,Data!$E:$E,E$9,Data!$F:$F,E$10)</f>
        <v>0</v>
      </c>
      <c r="F12" s="321">
        <f>SUMIFS(Data!$N:$N,Data!$H:$H,$B12,Data!$E:$E,F$9,Data!$F:$F,F$10)</f>
        <v>0</v>
      </c>
      <c r="G12" s="321">
        <f>SUMIFS(Data!$N:$N,Data!$H:$H,$B12,Data!$E:$E,G$9,Data!$F:$F,G$10)</f>
        <v>0</v>
      </c>
      <c r="H12" s="77">
        <f>SUMIFS(Data!$N:$N,Data!$H:$H,$B12,Data!$E:$E,H$9,Data!$F:$F,H$10)</f>
        <v>0</v>
      </c>
      <c r="I12" s="77">
        <f>SUMIFS(Data!$N:$N,Data!$H:$H,$B12,Data!$E:$E,I$9,Data!$F:$F,I$10)</f>
        <v>0</v>
      </c>
      <c r="J12" s="77">
        <f>SUMIFS(Data!$N:$N,Data!$H:$H,$B12,Data!$E:$E,J$9,Data!$F:$F,J$10)</f>
        <v>0</v>
      </c>
      <c r="L12" s="2"/>
      <c r="M12" s="60" t="s">
        <v>23</v>
      </c>
      <c r="N12" s="321">
        <f>SUMIFS(Data!$N:$N,Data!$H:$H,$M12,Data!$E:$E,N$9,Data!$C:$C,$N$6,Data!$F:$F,N$10)</f>
        <v>0</v>
      </c>
      <c r="O12" s="321">
        <f>SUMIFS(Data!$N:$N,Data!$H:$H,$M12,Data!$E:$E,O$9,Data!$C:$C,$N$6,Data!$F:$F,O$10)</f>
        <v>0</v>
      </c>
      <c r="P12" s="321">
        <f>SUMIFS(Data!$N:$N,Data!$H:$H,$M12,Data!$E:$E,P$9,Data!$C:$C,$N$6,Data!$F:$F,P$10)</f>
        <v>0</v>
      </c>
      <c r="Q12" s="321">
        <f>SUMIFS(Data!$N:$N,Data!$H:$H,$M12,Data!$E:$E,Q$9,Data!$C:$C,$N$6,Data!$F:$F,Q$10)</f>
        <v>0</v>
      </c>
      <c r="R12" s="321">
        <f>SUMIFS(Data!$N:$N,Data!$H:$H,$M12,Data!$E:$E,R$9,Data!$C:$C,$N$6,Data!$F:$F,R$10)</f>
        <v>0</v>
      </c>
      <c r="S12" s="77">
        <f>SUMIFS(Data!$N:$N,Data!$H:$H,$M12,Data!$E:$E,S$9,Data!$C:$C,$N$6,Data!$F:$F,S$10)</f>
        <v>0</v>
      </c>
      <c r="T12" s="77">
        <f>SUMIFS(Data!$N:$N,Data!$H:$H,$M12,Data!$E:$E,T$9,Data!$C:$C,$N$6,Data!$F:$F,T$10)</f>
        <v>0</v>
      </c>
      <c r="U12" s="77">
        <f>SUMIFS(Data!$N:$N,Data!$H:$H,$M12,Data!$E:$E,U$9,Data!$C:$C,$N$6,Data!$F:$F,U$10)</f>
        <v>0</v>
      </c>
      <c r="X12" s="2"/>
      <c r="Y12" s="10"/>
      <c r="Z12" s="17"/>
      <c r="AA12" s="11"/>
      <c r="AB12" s="23"/>
      <c r="AC12" s="14"/>
      <c r="AK12" s="15"/>
    </row>
    <row r="13" spans="1:37" ht="15.75" customHeight="1" thickTop="1" thickBot="1" x14ac:dyDescent="0.35">
      <c r="A13" s="2"/>
      <c r="B13" s="60" t="s">
        <v>25</v>
      </c>
      <c r="C13" s="321">
        <f>SUMIFS(Data!$N:$N,Data!$H:$H,$B13,Data!$E:$E,C$9,Data!$F:$F,C$10)</f>
        <v>1112.9680540586749</v>
      </c>
      <c r="D13" s="321">
        <f>SUMIFS(Data!$N:$N,Data!$H:$H,$B13,Data!$E:$E,D$9,Data!$F:$F,D$10)</f>
        <v>736.81729800000005</v>
      </c>
      <c r="E13" s="321">
        <f>SUMIFS(Data!$N:$N,Data!$H:$H,$B13,Data!$E:$E,E$9,Data!$F:$F,E$10)</f>
        <v>669.10796400000004</v>
      </c>
      <c r="F13" s="321">
        <f>SUMIFS(Data!$N:$N,Data!$H:$H,$B13,Data!$E:$E,F$9,Data!$F:$F,F$10)</f>
        <v>546.71772399999998</v>
      </c>
      <c r="G13" s="321">
        <f>SUMIFS(Data!$N:$N,Data!$H:$H,$B13,Data!$E:$E,G$9,Data!$F:$F,G$10)</f>
        <v>431.46714688000003</v>
      </c>
      <c r="H13" s="77">
        <f>SUMIFS(Data!$N:$N,Data!$H:$H,$B13,Data!$E:$E,H$9,Data!$F:$F,H$10)</f>
        <v>0</v>
      </c>
      <c r="I13" s="77">
        <f>SUMIFS(Data!$N:$N,Data!$H:$H,$B13,Data!$E:$E,I$9,Data!$F:$F,I$10)</f>
        <v>0</v>
      </c>
      <c r="J13" s="77">
        <f>SUMIFS(Data!$N:$N,Data!$H:$H,$B13,Data!$E:$E,J$9,Data!$F:$F,J$10)</f>
        <v>0</v>
      </c>
      <c r="L13" s="2"/>
      <c r="M13" s="60" t="s">
        <v>25</v>
      </c>
      <c r="N13" s="321">
        <f>SUMIFS(Data!$N:$N,Data!$H:$H,$M13,Data!$E:$E,N$9,Data!$C:$C,$N$6,Data!$F:$F,N$10)</f>
        <v>35.044825238674697</v>
      </c>
      <c r="O13" s="321">
        <f>SUMIFS(Data!$N:$N,Data!$H:$H,$M13,Data!$E:$E,O$9,Data!$C:$C,$N$6,Data!$F:$F,O$10)</f>
        <v>24.155110000000001</v>
      </c>
      <c r="P13" s="321">
        <f>SUMIFS(Data!$N:$N,Data!$H:$H,$M13,Data!$E:$E,P$9,Data!$C:$C,$N$6,Data!$F:$F,P$10)</f>
        <v>21.804408415999998</v>
      </c>
      <c r="Q13" s="321">
        <f>SUMIFS(Data!$N:$N,Data!$H:$H,$M13,Data!$E:$E,Q$9,Data!$C:$C,$N$6,Data!$F:$F,Q$10)</f>
        <v>18.352011999999998</v>
      </c>
      <c r="R13" s="321">
        <f>SUMIFS(Data!$N:$N,Data!$H:$H,$M13,Data!$E:$E,R$9,Data!$C:$C,$N$6,Data!$F:$F,R$10)</f>
        <v>0</v>
      </c>
      <c r="S13" s="77">
        <f>SUMIFS(Data!$N:$N,Data!$H:$H,$M13,Data!$E:$E,S$9,Data!$C:$C,$N$6,Data!$F:$F,S$10)</f>
        <v>0</v>
      </c>
      <c r="T13" s="77">
        <f>SUMIFS(Data!$N:$N,Data!$H:$H,$M13,Data!$E:$E,T$9,Data!$C:$C,$N$6,Data!$F:$F,T$10)</f>
        <v>0</v>
      </c>
      <c r="U13" s="77">
        <f>SUMIFS(Data!$N:$N,Data!$H:$H,$M13,Data!$E:$E,U$9,Data!$C:$C,$N$6,Data!$F:$F,U$10)</f>
        <v>0</v>
      </c>
      <c r="X13" s="2"/>
      <c r="Y13" s="11"/>
      <c r="Z13" s="17"/>
      <c r="AA13" s="11"/>
      <c r="AB13" s="23"/>
      <c r="AC13" s="14"/>
      <c r="AK13" s="15"/>
    </row>
    <row r="14" spans="1:37" ht="15.75" customHeight="1" thickTop="1" thickBot="1" x14ac:dyDescent="0.35">
      <c r="A14" s="2"/>
      <c r="B14" s="60" t="s">
        <v>26</v>
      </c>
      <c r="C14" s="321">
        <f>SUMIFS(Data!$N:$N,Data!$H:$H,$B14,Data!$E:$E,C$9,Data!$F:$F,C$10)</f>
        <v>1589.9157975177914</v>
      </c>
      <c r="D14" s="321">
        <f>SUMIFS(Data!$N:$N,Data!$H:$H,$B14,Data!$E:$E,D$9,Data!$F:$F,D$10)</f>
        <v>931.97462399999995</v>
      </c>
      <c r="E14" s="321">
        <f>SUMIFS(Data!$N:$N,Data!$H:$H,$B14,Data!$E:$E,E$9,Data!$F:$F,E$10)</f>
        <v>1128.435961056</v>
      </c>
      <c r="F14" s="321">
        <f>SUMIFS(Data!$N:$N,Data!$H:$H,$B14,Data!$E:$E,F$9,Data!$F:$F,F$10)</f>
        <v>1115.969184</v>
      </c>
      <c r="G14" s="321">
        <f>SUMIFS(Data!$N:$N,Data!$H:$H,$B14,Data!$E:$E,G$9,Data!$F:$F,G$10)</f>
        <v>1101.6576252499999</v>
      </c>
      <c r="H14" s="77">
        <f>SUMIFS(Data!$N:$N,Data!$H:$H,$B14,Data!$E:$E,H$9,Data!$F:$F,H$10)</f>
        <v>0</v>
      </c>
      <c r="I14" s="77">
        <f>SUMIFS(Data!$N:$N,Data!$H:$H,$B14,Data!$E:$E,I$9,Data!$F:$F,I$10)</f>
        <v>0</v>
      </c>
      <c r="J14" s="77">
        <f>SUMIFS(Data!$N:$N,Data!$H:$H,$B14,Data!$E:$E,J$9,Data!$F:$F,J$10)</f>
        <v>0</v>
      </c>
      <c r="L14" s="2"/>
      <c r="M14" s="60" t="s">
        <v>26</v>
      </c>
      <c r="N14" s="321">
        <f>SUMIFS(Data!$N:$N,Data!$H:$H,$M14,Data!$E:$E,N$9,Data!$C:$C,$N$6,Data!$F:$F,N$10)</f>
        <v>36.243770197791164</v>
      </c>
      <c r="O14" s="321">
        <f>SUMIFS(Data!$N:$N,Data!$H:$H,$M14,Data!$E:$E,O$9,Data!$C:$C,$N$6,Data!$F:$F,O$10)</f>
        <v>34.513247999999997</v>
      </c>
      <c r="P14" s="321">
        <f>SUMIFS(Data!$N:$N,Data!$H:$H,$M14,Data!$E:$E,P$9,Data!$C:$C,$N$6,Data!$F:$F,P$10)</f>
        <v>41.783494175999998</v>
      </c>
      <c r="Q14" s="321">
        <f>SUMIFS(Data!$N:$N,Data!$H:$H,$M14,Data!$E:$E,Q$9,Data!$C:$C,$N$6,Data!$F:$F,Q$10)</f>
        <v>36.737664000000002</v>
      </c>
      <c r="R14" s="321">
        <f>SUMIFS(Data!$N:$N,Data!$H:$H,$M14,Data!$E:$E,R$9,Data!$C:$C,$N$6,Data!$F:$F,R$10)</f>
        <v>30.846393759999998</v>
      </c>
      <c r="S14" s="77">
        <f>SUMIFS(Data!$N:$N,Data!$H:$H,$M14,Data!$E:$E,S$9,Data!$C:$C,$N$6,Data!$F:$F,S$10)</f>
        <v>0</v>
      </c>
      <c r="T14" s="77">
        <f>SUMIFS(Data!$N:$N,Data!$H:$H,$M14,Data!$E:$E,T$9,Data!$C:$C,$N$6,Data!$F:$F,T$10)</f>
        <v>0</v>
      </c>
      <c r="U14" s="77">
        <f>SUMIFS(Data!$N:$N,Data!$H:$H,$M14,Data!$E:$E,U$9,Data!$C:$C,$N$6,Data!$F:$F,U$10)</f>
        <v>0</v>
      </c>
      <c r="X14" s="2"/>
      <c r="Y14" s="11"/>
      <c r="Z14" s="17"/>
      <c r="AA14" s="11"/>
      <c r="AB14" s="23"/>
      <c r="AC14" s="14"/>
      <c r="AK14" s="15"/>
    </row>
    <row r="15" spans="1:37" ht="15.75" customHeight="1" thickTop="1" thickBot="1" x14ac:dyDescent="0.35">
      <c r="A15" s="2"/>
      <c r="B15" s="60" t="s">
        <v>27</v>
      </c>
      <c r="C15" s="321">
        <f>SUMIFS(Data!$N:$N,Data!$H:$H,$B15,Data!$E:$E,C$9,Data!$F:$F,C$10)</f>
        <v>0</v>
      </c>
      <c r="D15" s="321">
        <f>SUMIFS(Data!$N:$N,Data!$H:$H,$B15,Data!$E:$E,D$9,Data!$F:$F,D$10)</f>
        <v>0</v>
      </c>
      <c r="E15" s="321">
        <f>SUMIFS(Data!$N:$N,Data!$H:$H,$B15,Data!$E:$E,E$9,Data!$F:$F,E$10)</f>
        <v>0</v>
      </c>
      <c r="F15" s="321">
        <f>SUMIFS(Data!$N:$N,Data!$H:$H,$B15,Data!$E:$E,F$9,Data!$F:$F,F$10)</f>
        <v>0</v>
      </c>
      <c r="G15" s="321">
        <f>SUMIFS(Data!$N:$N,Data!$H:$H,$B15,Data!$E:$E,G$9,Data!$F:$F,G$10)</f>
        <v>0</v>
      </c>
      <c r="H15" s="77">
        <f>SUMIFS(Data!$N:$N,Data!$H:$H,$B15,Data!$E:$E,H$9,Data!$F:$F,H$10)</f>
        <v>0</v>
      </c>
      <c r="I15" s="77">
        <f>SUMIFS(Data!$N:$N,Data!$H:$H,$B15,Data!$E:$E,I$9,Data!$F:$F,I$10)</f>
        <v>0</v>
      </c>
      <c r="J15" s="77">
        <f>SUMIFS(Data!$N:$N,Data!$H:$H,$B15,Data!$E:$E,J$9,Data!$F:$F,J$10)</f>
        <v>0</v>
      </c>
      <c r="L15" s="2"/>
      <c r="M15" s="60" t="s">
        <v>27</v>
      </c>
      <c r="N15" s="321">
        <f>SUMIFS(Data!$N:$N,Data!$H:$H,$M15,Data!$E:$E,N$9,Data!$C:$C,$N$6,Data!$F:$F,N$10)</f>
        <v>0</v>
      </c>
      <c r="O15" s="321">
        <f>SUMIFS(Data!$N:$N,Data!$H:$H,$M15,Data!$E:$E,O$9,Data!$C:$C,$N$6,Data!$F:$F,O$10)</f>
        <v>0</v>
      </c>
      <c r="P15" s="321">
        <f>SUMIFS(Data!$N:$N,Data!$H:$H,$M15,Data!$E:$E,P$9,Data!$C:$C,$N$6,Data!$F:$F,P$10)</f>
        <v>0</v>
      </c>
      <c r="Q15" s="321">
        <f>SUMIFS(Data!$N:$N,Data!$H:$H,$M15,Data!$E:$E,Q$9,Data!$C:$C,$N$6,Data!$F:$F,Q$10)</f>
        <v>0</v>
      </c>
      <c r="R15" s="321">
        <f>SUMIFS(Data!$N:$N,Data!$H:$H,$M15,Data!$E:$E,R$9,Data!$C:$C,$N$6,Data!$F:$F,R$10)</f>
        <v>0</v>
      </c>
      <c r="S15" s="77">
        <f>SUMIFS(Data!$N:$N,Data!$H:$H,$M15,Data!$E:$E,S$9,Data!$C:$C,$N$6,Data!$F:$F,S$10)</f>
        <v>0</v>
      </c>
      <c r="T15" s="77">
        <f>SUMIFS(Data!$N:$N,Data!$H:$H,$M15,Data!$E:$E,T$9,Data!$C:$C,$N$6,Data!$F:$F,T$10)</f>
        <v>0</v>
      </c>
      <c r="U15" s="77">
        <f>SUMIFS(Data!$N:$N,Data!$H:$H,$M15,Data!$E:$E,U$9,Data!$C:$C,$N$6,Data!$F:$F,U$10)</f>
        <v>0</v>
      </c>
      <c r="X15" s="2"/>
      <c r="Y15" s="11"/>
      <c r="Z15" s="17"/>
      <c r="AA15" s="11"/>
      <c r="AB15" s="23"/>
      <c r="AC15" s="14"/>
      <c r="AK15" s="15"/>
    </row>
    <row r="16" spans="1:37" ht="15.75" customHeight="1" thickTop="1" thickBot="1" x14ac:dyDescent="0.35">
      <c r="A16" s="2"/>
      <c r="B16" s="60" t="s">
        <v>28</v>
      </c>
      <c r="C16" s="321">
        <f>SUMIFS(Data!$N:$N,Data!$H:$H,$B16,Data!$E:$E,C$9,Data!$F:$F,C$10)</f>
        <v>0</v>
      </c>
      <c r="D16" s="321">
        <f>SUMIFS(Data!$N:$N,Data!$H:$H,$B16,Data!$E:$E,D$9,Data!$F:$F,D$10)</f>
        <v>0</v>
      </c>
      <c r="E16" s="321">
        <f>SUMIFS(Data!$N:$N,Data!$H:$H,$B16,Data!$E:$E,E$9,Data!$F:$F,E$10)</f>
        <v>0</v>
      </c>
      <c r="F16" s="321">
        <f>SUMIFS(Data!$N:$N,Data!$H:$H,$B16,Data!$E:$E,F$9,Data!$F:$F,F$10)</f>
        <v>0</v>
      </c>
      <c r="G16" s="321">
        <f>SUMIFS(Data!$N:$N,Data!$H:$H,$B16,Data!$E:$E,G$9,Data!$F:$F,G$10)</f>
        <v>0</v>
      </c>
      <c r="H16" s="77">
        <f>SUMIFS(Data!$N:$N,Data!$H:$H,$B16,Data!$E:$E,H$9,Data!$F:$F,H$10)</f>
        <v>0</v>
      </c>
      <c r="I16" s="77">
        <f>SUMIFS(Data!$N:$N,Data!$H:$H,$B16,Data!$E:$E,I$9,Data!$F:$F,I$10)</f>
        <v>0</v>
      </c>
      <c r="J16" s="77">
        <f>SUMIFS(Data!$N:$N,Data!$H:$H,$B16,Data!$E:$E,J$9,Data!$F:$F,J$10)</f>
        <v>0</v>
      </c>
      <c r="L16" s="2"/>
      <c r="M16" s="60" t="s">
        <v>28</v>
      </c>
      <c r="N16" s="321">
        <f>SUMIFS(Data!$N:$N,Data!$H:$H,$M16,Data!$E:$E,N$9,Data!$C:$C,$N$6,Data!$F:$F,N$10)</f>
        <v>0</v>
      </c>
      <c r="O16" s="321">
        <f>SUMIFS(Data!$N:$N,Data!$H:$H,$M16,Data!$E:$E,O$9,Data!$C:$C,$N$6,Data!$F:$F,O$10)</f>
        <v>0</v>
      </c>
      <c r="P16" s="321">
        <f>SUMIFS(Data!$N:$N,Data!$H:$H,$M16,Data!$E:$E,P$9,Data!$C:$C,$N$6,Data!$F:$F,P$10)</f>
        <v>0</v>
      </c>
      <c r="Q16" s="321">
        <f>SUMIFS(Data!$N:$N,Data!$H:$H,$M16,Data!$E:$E,Q$9,Data!$C:$C,$N$6,Data!$F:$F,Q$10)</f>
        <v>0</v>
      </c>
      <c r="R16" s="321">
        <f>SUMIFS(Data!$N:$N,Data!$H:$H,$M16,Data!$E:$E,R$9,Data!$C:$C,$N$6,Data!$F:$F,R$10)</f>
        <v>0</v>
      </c>
      <c r="S16" s="77">
        <f>SUMIFS(Data!$N:$N,Data!$H:$H,$M16,Data!$E:$E,S$9,Data!$C:$C,$N$6,Data!$F:$F,S$10)</f>
        <v>0</v>
      </c>
      <c r="T16" s="77">
        <f>SUMIFS(Data!$N:$N,Data!$H:$H,$M16,Data!$E:$E,T$9,Data!$C:$C,$N$6,Data!$F:$F,T$10)</f>
        <v>0</v>
      </c>
      <c r="U16" s="77">
        <f>SUMIFS(Data!$N:$N,Data!$H:$H,$M16,Data!$E:$E,U$9,Data!$C:$C,$N$6,Data!$F:$F,U$10)</f>
        <v>0</v>
      </c>
      <c r="X16" s="2"/>
      <c r="Y16" s="11"/>
      <c r="Z16" s="17"/>
      <c r="AA16" s="11"/>
      <c r="AB16" s="23"/>
      <c r="AC16" s="14"/>
      <c r="AK16" s="15"/>
    </row>
    <row r="17" spans="1:37" ht="17.399999999999999" thickTop="1" thickBot="1" x14ac:dyDescent="0.35">
      <c r="A17" s="1"/>
      <c r="B17" s="60" t="s">
        <v>29</v>
      </c>
      <c r="C17" s="321">
        <f>SUMIFS(Data!$N:$N,Data!$H:$H,$B17,Data!$E:$E,C$9,Data!$F:$F,C$10)</f>
        <v>0</v>
      </c>
      <c r="D17" s="321">
        <f>SUMIFS(Data!$N:$N,Data!$H:$H,$B17,Data!$E:$E,D$9,Data!$F:$F,D$10)</f>
        <v>0</v>
      </c>
      <c r="E17" s="321">
        <f>SUMIFS(Data!$N:$N,Data!$H:$H,$B17,Data!$E:$E,E$9,Data!$F:$F,E$10)</f>
        <v>0</v>
      </c>
      <c r="F17" s="321">
        <f>SUMIFS(Data!$N:$N,Data!$H:$H,$B17,Data!$E:$E,F$9,Data!$F:$F,F$10)</f>
        <v>0</v>
      </c>
      <c r="G17" s="321">
        <f>SUMIFS(Data!$N:$N,Data!$H:$H,$B17,Data!$E:$E,G$9,Data!$F:$F,G$10)</f>
        <v>0</v>
      </c>
      <c r="H17" s="77">
        <f>SUMIFS(Data!$N:$N,Data!$H:$H,$B17,Data!$E:$E,H$9,Data!$F:$F,H$10)</f>
        <v>0</v>
      </c>
      <c r="I17" s="77">
        <f>SUMIFS(Data!$N:$N,Data!$H:$H,$B17,Data!$E:$E,I$9,Data!$F:$F,I$10)</f>
        <v>0</v>
      </c>
      <c r="J17" s="77">
        <f>SUMIFS(Data!$N:$N,Data!$H:$H,$B17,Data!$E:$E,J$9,Data!$F:$F,J$10)</f>
        <v>0</v>
      </c>
      <c r="L17" s="2"/>
      <c r="M17" s="60" t="s">
        <v>29</v>
      </c>
      <c r="N17" s="321">
        <f>SUMIFS(Data!$N:$N,Data!$H:$H,$M17,Data!$E:$E,N$9,Data!$C:$C,$N$6,Data!$F:$F,N$10)</f>
        <v>0</v>
      </c>
      <c r="O17" s="321">
        <f>SUMIFS(Data!$N:$N,Data!$H:$H,$M17,Data!$E:$E,O$9,Data!$C:$C,$N$6,Data!$F:$F,O$10)</f>
        <v>0</v>
      </c>
      <c r="P17" s="321">
        <f>SUMIFS(Data!$N:$N,Data!$H:$H,$M17,Data!$E:$E,P$9,Data!$C:$C,$N$6,Data!$F:$F,P$10)</f>
        <v>0</v>
      </c>
      <c r="Q17" s="321">
        <f>SUMIFS(Data!$N:$N,Data!$H:$H,$M17,Data!$E:$E,Q$9,Data!$C:$C,$N$6,Data!$F:$F,Q$10)</f>
        <v>0</v>
      </c>
      <c r="R17" s="321">
        <f>SUMIFS(Data!$N:$N,Data!$H:$H,$M17,Data!$E:$E,R$9,Data!$C:$C,$N$6,Data!$F:$F,R$10)</f>
        <v>0</v>
      </c>
      <c r="S17" s="77">
        <f>SUMIFS(Data!$N:$N,Data!$H:$H,$M17,Data!$E:$E,S$9,Data!$C:$C,$N$6,Data!$F:$F,S$10)</f>
        <v>0</v>
      </c>
      <c r="T17" s="77">
        <f>SUMIFS(Data!$N:$N,Data!$H:$H,$M17,Data!$E:$E,T$9,Data!$C:$C,$N$6,Data!$F:$F,T$10)</f>
        <v>0</v>
      </c>
      <c r="U17" s="77">
        <f>SUMIFS(Data!$N:$N,Data!$H:$H,$M17,Data!$E:$E,U$9,Data!$C:$C,$N$6,Data!$F:$F,U$10)</f>
        <v>0</v>
      </c>
      <c r="X17" s="1"/>
      <c r="Y17" s="11"/>
      <c r="Z17" s="17"/>
      <c r="AA17" s="11"/>
      <c r="AB17" s="23"/>
      <c r="AC17" s="14"/>
      <c r="AK17" s="15"/>
    </row>
    <row r="18" spans="1:37" ht="17.399999999999999" thickTop="1" thickBot="1" x14ac:dyDescent="0.35">
      <c r="A18" s="1"/>
      <c r="B18" s="51" t="s">
        <v>67</v>
      </c>
      <c r="C18" s="321">
        <f>SUMIFS(Data!$N:$N,Data!$H:$H,$B18,Data!$E:$E,C$9,Data!$F:$F,C$10)</f>
        <v>0</v>
      </c>
      <c r="D18" s="321">
        <f>SUMIFS(Data!$N:$N,Data!$H:$H,$B18,Data!$E:$E,D$9,Data!$F:$F,D$10)</f>
        <v>0</v>
      </c>
      <c r="E18" s="321">
        <f>SUMIFS(Data!$N:$N,Data!$H:$H,$B18,Data!$E:$E,E$9,Data!$F:$F,E$10)</f>
        <v>0</v>
      </c>
      <c r="F18" s="321">
        <f>SUMIFS(Data!$N:$N,Data!$H:$H,$B18,Data!$E:$E,F$9,Data!$F:$F,F$10)</f>
        <v>0</v>
      </c>
      <c r="G18" s="321">
        <f>SUMIFS(Data!$N:$N,Data!$H:$H,$B18,Data!$E:$E,G$9,Data!$F:$F,G$10)</f>
        <v>0</v>
      </c>
      <c r="H18" s="77">
        <f>SUMIFS(Data!$N:$N,Data!$H:$H,$B18,Data!$E:$E,H$9,Data!$F:$F,H$10)</f>
        <v>0</v>
      </c>
      <c r="I18" s="77">
        <f>SUMIFS(Data!$N:$N,Data!$H:$H,$B18,Data!$E:$E,I$9,Data!$F:$F,I$10)</f>
        <v>0</v>
      </c>
      <c r="J18" s="77">
        <f>SUMIFS(Data!$N:$N,Data!$H:$H,$B18,Data!$E:$E,J$9,Data!$F:$F,J$10)</f>
        <v>0</v>
      </c>
      <c r="L18" s="2"/>
      <c r="M18" s="51" t="s">
        <v>67</v>
      </c>
      <c r="N18" s="321">
        <f>SUMIFS(Data!$N:$N,Data!$H:$H,$M18,Data!$E:$E,N$9,Data!$C:$C,$N$6,Data!$F:$F,N$10)</f>
        <v>0</v>
      </c>
      <c r="O18" s="321">
        <f>SUMIFS(Data!$N:$N,Data!$H:$H,$M18,Data!$E:$E,O$9,Data!$C:$C,$N$6,Data!$F:$F,O$10)</f>
        <v>0</v>
      </c>
      <c r="P18" s="321">
        <f>SUMIFS(Data!$N:$N,Data!$H:$H,$M18,Data!$E:$E,P$9,Data!$C:$C,$N$6,Data!$F:$F,P$10)</f>
        <v>0</v>
      </c>
      <c r="Q18" s="321">
        <f>SUMIFS(Data!$N:$N,Data!$H:$H,$M18,Data!$E:$E,Q$9,Data!$C:$C,$N$6,Data!$F:$F,Q$10)</f>
        <v>0</v>
      </c>
      <c r="R18" s="321">
        <f>SUMIFS(Data!$N:$N,Data!$H:$H,$M18,Data!$E:$E,R$9,Data!$C:$C,$N$6,Data!$F:$F,R$10)</f>
        <v>0</v>
      </c>
      <c r="S18" s="77">
        <f>SUMIFS(Data!$N:$N,Data!$H:$H,$M18,Data!$E:$E,S$9,Data!$C:$C,$N$6,Data!$F:$F,S$10)</f>
        <v>0</v>
      </c>
      <c r="T18" s="77">
        <f>SUMIFS(Data!$N:$N,Data!$H:$H,$M18,Data!$E:$E,T$9,Data!$C:$C,$N$6,Data!$F:$F,T$10)</f>
        <v>0</v>
      </c>
      <c r="U18" s="77">
        <f>SUMIFS(Data!$N:$N,Data!$H:$H,$M18,Data!$E:$E,U$9,Data!$C:$C,$N$6,Data!$F:$F,U$10)</f>
        <v>0</v>
      </c>
      <c r="X18" s="1"/>
      <c r="Y18" s="11"/>
      <c r="Z18" s="17"/>
      <c r="AA18" s="11"/>
      <c r="AB18" s="23"/>
      <c r="AC18" s="14"/>
      <c r="AK18" s="15"/>
    </row>
    <row r="19" spans="1:37" ht="15.75" customHeight="1" thickTop="1" thickBot="1" x14ac:dyDescent="0.35">
      <c r="A19" s="2"/>
      <c r="B19" s="75" t="s">
        <v>68</v>
      </c>
      <c r="C19" s="322">
        <f>SUM(C11:C18)</f>
        <v>4830.1204315764662</v>
      </c>
      <c r="D19" s="322">
        <f t="shared" ref="D19:F19" si="6">SUM(D11:D18)</f>
        <v>3453.2809259999999</v>
      </c>
      <c r="E19" s="322">
        <f t="shared" si="6"/>
        <v>3675.6696130559999</v>
      </c>
      <c r="F19" s="322">
        <f t="shared" si="6"/>
        <v>3566.4253480000002</v>
      </c>
      <c r="G19" s="322">
        <f>SUM(G11:G18)</f>
        <v>3131.07119913</v>
      </c>
      <c r="H19" s="322">
        <f t="shared" ref="H19" si="7">SUM(H11:H18)</f>
        <v>0</v>
      </c>
      <c r="I19" s="322">
        <f t="shared" ref="I19" si="8">SUM(I11:I18)</f>
        <v>0</v>
      </c>
      <c r="J19" s="322">
        <f t="shared" ref="J19" si="9">SUM(J11:J18)</f>
        <v>0</v>
      </c>
      <c r="L19" s="2"/>
      <c r="M19" s="75" t="s">
        <v>68</v>
      </c>
      <c r="N19" s="322">
        <f t="shared" ref="N19:U19" si="10">SUM(N11:N17)</f>
        <v>1884.0235054364659</v>
      </c>
      <c r="O19" s="322">
        <f t="shared" si="10"/>
        <v>1541.0617299999999</v>
      </c>
      <c r="P19" s="322">
        <f t="shared" si="10"/>
        <v>1623.9675705919999</v>
      </c>
      <c r="Q19" s="322">
        <f t="shared" si="10"/>
        <v>1674.4090960000001</v>
      </c>
      <c r="R19" s="322">
        <f t="shared" si="10"/>
        <v>1417.49989276</v>
      </c>
      <c r="S19" s="76">
        <f t="shared" si="10"/>
        <v>0</v>
      </c>
      <c r="T19" s="76">
        <f t="shared" si="10"/>
        <v>0</v>
      </c>
      <c r="U19" s="76">
        <f t="shared" si="10"/>
        <v>0</v>
      </c>
      <c r="X19" s="2"/>
      <c r="Y19" s="10"/>
      <c r="Z19" s="10"/>
      <c r="AA19" s="10"/>
      <c r="AB19" s="19"/>
      <c r="AC19" s="30"/>
    </row>
    <row r="20" spans="1:37" ht="15.75" customHeight="1" thickTop="1" thickBot="1" x14ac:dyDescent="0.35">
      <c r="A20" s="2"/>
      <c r="B20" s="295" t="s">
        <v>32</v>
      </c>
      <c r="C20" s="323"/>
      <c r="D20" s="323"/>
      <c r="E20" s="323"/>
      <c r="F20" s="323"/>
      <c r="G20" s="297"/>
      <c r="H20" s="297"/>
      <c r="I20" s="297"/>
      <c r="J20" s="297"/>
      <c r="L20" s="2"/>
      <c r="M20" s="295" t="s">
        <v>32</v>
      </c>
      <c r="N20" s="323"/>
      <c r="O20" s="323"/>
      <c r="P20" s="323"/>
      <c r="Q20" s="323"/>
      <c r="R20" s="323"/>
      <c r="S20" s="297"/>
      <c r="T20" s="297"/>
      <c r="U20" s="297"/>
      <c r="X20" s="2"/>
      <c r="Y20" s="10"/>
      <c r="Z20" s="10"/>
      <c r="AA20" s="10"/>
      <c r="AB20" s="10"/>
      <c r="AC20" s="10"/>
    </row>
    <row r="21" spans="1:37" ht="15.75" customHeight="1" thickTop="1" thickBot="1" x14ac:dyDescent="0.35">
      <c r="A21" s="2"/>
      <c r="B21" s="51" t="s">
        <v>33</v>
      </c>
      <c r="C21" s="321">
        <f>SUMIFS(Data!$N:$N,Data!$H:$H,$B21,Data!$E:$E,C$9,Data!$F:$F,C$10)</f>
        <v>0</v>
      </c>
      <c r="D21" s="321">
        <f>SUMIFS(Data!$N:$N,Data!$H:$H,$B21,Data!$E:$E,D$9,Data!$F:$F,D$10)</f>
        <v>0</v>
      </c>
      <c r="E21" s="321">
        <f>SUMIFS(Data!$N:$N,Data!$H:$H,$B21,Data!$E:$E,E$9,Data!$F:$F,E$10)</f>
        <v>0</v>
      </c>
      <c r="F21" s="321">
        <f>SUMIFS(Data!$N:$N,Data!$H:$H,$B21,Data!$E:$E,F$9,Data!$F:$F,F$10)</f>
        <v>0</v>
      </c>
      <c r="G21" s="77">
        <f>SUMIFS(Data!$N:$N,Data!$H:$H,$B21,Data!$E:$E,G$9,Data!$F:$F,G$10)</f>
        <v>0</v>
      </c>
      <c r="H21" s="77">
        <f>SUMIFS(Data!$N:$N,Data!$H:$H,$B21,Data!$E:$E,H$9,Data!$F:$F,H$10)</f>
        <v>0</v>
      </c>
      <c r="I21" s="77">
        <f>SUMIFS(Data!$N:$N,Data!$H:$H,$B21,Data!$E:$E,I$9,Data!$F:$F,I$10)</f>
        <v>0</v>
      </c>
      <c r="J21" s="77">
        <f>SUMIFS(Data!$N:$N,Data!$H:$H,$B21,Data!$E:$E,J$9,Data!$F:$F,J$10)</f>
        <v>0</v>
      </c>
      <c r="L21" s="2"/>
      <c r="M21" s="51" t="s">
        <v>33</v>
      </c>
      <c r="N21" s="321">
        <f>SUMIFS(Data!$N:$N,Data!$H:$H,$M21,Data!$E:$E,N$9,Data!$C:$C,$N$6,Data!$F:$F,N$10)</f>
        <v>0</v>
      </c>
      <c r="O21" s="321">
        <f>SUMIFS(Data!$N:$N,Data!$H:$H,$M21,Data!$E:$E,O$9,Data!$C:$C,$N$6,Data!$F:$F,O$10)</f>
        <v>0</v>
      </c>
      <c r="P21" s="321">
        <f>SUMIFS(Data!$N:$N,Data!$H:$H,$M21,Data!$E:$E,P$9,Data!$C:$C,$N$6,Data!$F:$F,P$10)</f>
        <v>0</v>
      </c>
      <c r="Q21" s="321">
        <f>SUMIFS(Data!$N:$N,Data!$H:$H,$M21,Data!$E:$E,Q$9,Data!$C:$C,$N$6,Data!$F:$F,Q$10)</f>
        <v>0</v>
      </c>
      <c r="R21" s="321">
        <f>SUMIFS(Data!$N:$N,Data!$H:$H,$M21,Data!$E:$E,R$9,Data!$C:$C,$N$6,Data!$F:$F,R$10)</f>
        <v>0</v>
      </c>
      <c r="S21" s="77">
        <f>SUMIFS(Data!$N:$N,Data!$H:$H,$M21,Data!$E:$E,S$9,Data!$C:$C,$N$6,Data!$F:$F,S$10)</f>
        <v>0</v>
      </c>
      <c r="T21" s="77">
        <f>SUMIFS(Data!$N:$N,Data!$H:$H,$M21,Data!$E:$E,T$9,Data!$C:$C,$N$6,Data!$F:$F,T$10)</f>
        <v>0</v>
      </c>
      <c r="U21" s="77">
        <f>SUMIFS(Data!$N:$N,Data!$H:$H,$M21,Data!$E:$E,U$9,Data!$C:$C,$N$6,Data!$F:$F,U$10)</f>
        <v>0</v>
      </c>
      <c r="X21" s="2"/>
      <c r="Y21" s="2"/>
      <c r="Z21" s="2"/>
      <c r="AA21" s="2"/>
      <c r="AB21" s="13"/>
      <c r="AC21" s="10"/>
    </row>
    <row r="22" spans="1:37" ht="15.75" customHeight="1" thickTop="1" thickBot="1" x14ac:dyDescent="0.35">
      <c r="A22" s="2"/>
      <c r="B22" s="51" t="s">
        <v>35</v>
      </c>
      <c r="C22" s="321">
        <f>SUMIFS(Data!$N:$N,Data!$H:$H,$B22,Data!$E:$E,C$9,Data!$F:$F,C$10)</f>
        <v>0</v>
      </c>
      <c r="D22" s="321">
        <f>SUMIFS(Data!$N:$N,Data!$H:$H,$B22,Data!$E:$E,D$9,Data!$F:$F,D$10)</f>
        <v>0</v>
      </c>
      <c r="E22" s="321">
        <f>SUMIFS(Data!$N:$N,Data!$H:$H,$B22,Data!$E:$E,E$9,Data!$F:$F,E$10)</f>
        <v>0</v>
      </c>
      <c r="F22" s="321">
        <f>SUMIFS(Data!$N:$N,Data!$H:$H,$B22,Data!$E:$E,F$9,Data!$F:$F,F$10)</f>
        <v>0</v>
      </c>
      <c r="G22" s="77">
        <f>SUMIFS(Data!$N:$N,Data!$H:$H,$B22,Data!$E:$E,G$9,Data!$F:$F,G$10)</f>
        <v>0</v>
      </c>
      <c r="H22" s="77">
        <f>SUMIFS(Data!$N:$N,Data!$H:$H,$B22,Data!$E:$E,H$9,Data!$F:$F,H$10)</f>
        <v>0</v>
      </c>
      <c r="I22" s="77">
        <f>SUMIFS(Data!$N:$N,Data!$H:$H,$B22,Data!$E:$E,I$9,Data!$F:$F,I$10)</f>
        <v>0</v>
      </c>
      <c r="J22" s="77">
        <f>SUMIFS(Data!$N:$N,Data!$H:$H,$B22,Data!$E:$E,J$9,Data!$F:$F,J$10)</f>
        <v>0</v>
      </c>
      <c r="L22" s="2"/>
      <c r="M22" s="51" t="s">
        <v>35</v>
      </c>
      <c r="N22" s="321">
        <f>SUMIFS(Data!$N:$N,Data!$H:$H,$M22,Data!$E:$E,N$9,Data!$C:$C,$N$6,Data!$F:$F,N$10)</f>
        <v>0</v>
      </c>
      <c r="O22" s="321">
        <f>SUMIFS(Data!$N:$N,Data!$H:$H,$M22,Data!$E:$E,O$9,Data!$C:$C,$N$6,Data!$F:$F,O$10)</f>
        <v>0</v>
      </c>
      <c r="P22" s="321">
        <f>SUMIFS(Data!$N:$N,Data!$H:$H,$M22,Data!$E:$E,P$9,Data!$C:$C,$N$6,Data!$F:$F,P$10)</f>
        <v>0</v>
      </c>
      <c r="Q22" s="321">
        <f>SUMIFS(Data!$N:$N,Data!$H:$H,$M22,Data!$E:$E,Q$9,Data!$C:$C,$N$6,Data!$F:$F,Q$10)</f>
        <v>0</v>
      </c>
      <c r="R22" s="321">
        <f>SUMIFS(Data!$N:$N,Data!$H:$H,$M22,Data!$E:$E,R$9,Data!$C:$C,$N$6,Data!$F:$F,R$10)</f>
        <v>0</v>
      </c>
      <c r="S22" s="77">
        <f>SUMIFS(Data!$N:$N,Data!$H:$H,$M22,Data!$E:$E,S$9,Data!$C:$C,$N$6,Data!$F:$F,S$10)</f>
        <v>0</v>
      </c>
      <c r="T22" s="77">
        <f>SUMIFS(Data!$N:$N,Data!$H:$H,$M22,Data!$E:$E,T$9,Data!$C:$C,$N$6,Data!$F:$F,T$10)</f>
        <v>0</v>
      </c>
      <c r="U22" s="77">
        <f>SUMIFS(Data!$N:$N,Data!$H:$H,$M22,Data!$E:$E,U$9,Data!$C:$C,$N$6,Data!$F:$F,U$10)</f>
        <v>0</v>
      </c>
      <c r="X22" s="2"/>
      <c r="Y22" s="2"/>
      <c r="Z22" s="2"/>
      <c r="AA22" s="2"/>
      <c r="AB22" s="13"/>
      <c r="AC22" s="10"/>
    </row>
    <row r="23" spans="1:37" ht="15.75" customHeight="1" thickTop="1" thickBot="1" x14ac:dyDescent="0.35">
      <c r="A23" s="2"/>
      <c r="B23" s="51" t="s">
        <v>36</v>
      </c>
      <c r="C23" s="321">
        <f>SUMIFS(Data!$N:$N,Data!$H:$H,$B23,Data!$E:$E,C$9,Data!$F:$F,C$10)</f>
        <v>1853.049594396</v>
      </c>
      <c r="D23" s="321">
        <f>SUMIFS(Data!$N:$N,Data!$H:$H,$B23,Data!$E:$E,D$9,Data!$F:$F,D$10)</f>
        <v>1210.4539780000002</v>
      </c>
      <c r="E23" s="321">
        <f>SUMIFS(Data!$N:$N,Data!$H:$H,$B23,Data!$E:$E,E$9,Data!$F:$F,E$10)</f>
        <v>889.14580360000002</v>
      </c>
      <c r="F23" s="321">
        <f>SUMIFS(Data!$N:$N,Data!$H:$H,$B23,Data!$E:$E,F$9,Data!$F:$F,F$10)</f>
        <v>0</v>
      </c>
      <c r="G23" s="77">
        <f>SUMIFS(Data!$N:$N,Data!$H:$H,$B23,Data!$E:$E,G$9,Data!$F:$F,G$10)</f>
        <v>0</v>
      </c>
      <c r="H23" s="77">
        <f>SUMIFS(Data!$N:$N,Data!$H:$H,$B23,Data!$E:$E,H$9,Data!$F:$F,H$10)</f>
        <v>0</v>
      </c>
      <c r="I23" s="77">
        <f>SUMIFS(Data!$N:$N,Data!$H:$H,$B23,Data!$E:$E,I$9,Data!$F:$F,I$10)</f>
        <v>0</v>
      </c>
      <c r="J23" s="77">
        <f>SUMIFS(Data!$N:$N,Data!$H:$H,$B23,Data!$E:$E,J$9,Data!$F:$F,J$10)</f>
        <v>0</v>
      </c>
      <c r="L23" s="2"/>
      <c r="M23" s="51" t="s">
        <v>36</v>
      </c>
      <c r="N23" s="321">
        <f>SUMIFS(Data!$N:$N,Data!$H:$H,$M23,Data!$E:$E,N$9,Data!$C:$C,$N$6,Data!$F:$F,N$10)</f>
        <v>1853.049594396</v>
      </c>
      <c r="O23" s="321">
        <f>SUMIFS(Data!$N:$N,Data!$H:$H,$M23,Data!$E:$E,O$9,Data!$C:$C,$N$6,Data!$F:$F,O$10)</f>
        <v>1210.4539780000002</v>
      </c>
      <c r="P23" s="321">
        <f>SUMIFS(Data!$N:$N,Data!$H:$H,$M23,Data!$E:$E,P$9,Data!$C:$C,$N$6,Data!$F:$F,P$10)</f>
        <v>889.14580360000002</v>
      </c>
      <c r="Q23" s="321">
        <f>SUMIFS(Data!$N:$N,Data!$H:$H,$M23,Data!$E:$E,Q$9,Data!$C:$C,$N$6,Data!$F:$F,Q$10)</f>
        <v>0</v>
      </c>
      <c r="R23" s="321">
        <f>SUMIFS(Data!$N:$N,Data!$H:$H,$M23,Data!$E:$E,R$9,Data!$C:$C,$N$6,Data!$F:$F,R$10)</f>
        <v>0</v>
      </c>
      <c r="S23" s="77">
        <f>SUMIFS(Data!$N:$N,Data!$H:$H,$M23,Data!$E:$E,S$9,Data!$C:$C,$N$6,Data!$F:$F,S$10)</f>
        <v>0</v>
      </c>
      <c r="T23" s="77">
        <f>SUMIFS(Data!$N:$N,Data!$H:$H,$M23,Data!$E:$E,T$9,Data!$C:$C,$N$6,Data!$F:$F,T$10)</f>
        <v>0</v>
      </c>
      <c r="U23" s="77">
        <f>SUMIFS(Data!$N:$N,Data!$H:$H,$M23,Data!$E:$E,U$9,Data!$C:$C,$N$6,Data!$F:$F,U$10)</f>
        <v>0</v>
      </c>
      <c r="X23" s="2"/>
      <c r="Y23" s="2"/>
      <c r="Z23" s="2"/>
      <c r="AA23" s="2"/>
      <c r="AB23" s="13"/>
      <c r="AC23" s="10"/>
    </row>
    <row r="24" spans="1:37" ht="15.75" customHeight="1" thickTop="1" thickBot="1" x14ac:dyDescent="0.35">
      <c r="A24" s="2"/>
      <c r="B24" s="51" t="s">
        <v>37</v>
      </c>
      <c r="C24" s="321">
        <f>SUMIFS(Data!$N:$N,Data!$H:$H,$B24,Data!$E:$E,C$9,Data!$F:$F,C$10)</f>
        <v>478.28444400000001</v>
      </c>
      <c r="D24" s="321">
        <f>SUMIFS(Data!$N:$N,Data!$H:$H,$B24,Data!$E:$E,D$9,Data!$F:$F,D$10)</f>
        <v>389.96535624000001</v>
      </c>
      <c r="E24" s="321">
        <f>SUMIFS(Data!$N:$N,Data!$H:$H,$B24,Data!$E:$E,E$9,Data!$F:$F,E$10)</f>
        <v>382.34001640000002</v>
      </c>
      <c r="F24" s="321">
        <f>SUMIFS(Data!$N:$N,Data!$H:$H,$B24,Data!$E:$E,F$9,Data!$F:$F,F$10)</f>
        <v>1695.2434658999998</v>
      </c>
      <c r="G24" s="321">
        <f>SUMIFS(Data!$N:$N,Data!$H:$H,$B24,Data!$E:$E,G$9,Data!$F:$F,G$10)</f>
        <v>1417.6264799999999</v>
      </c>
      <c r="H24" s="77">
        <f>SUMIFS(Data!$N:$N,Data!$H:$H,$B24,Data!$E:$E,H$9,Data!$F:$F,H$10)</f>
        <v>0</v>
      </c>
      <c r="I24" s="77">
        <f>SUMIFS(Data!$N:$N,Data!$H:$H,$B24,Data!$E:$E,I$9,Data!$F:$F,I$10)</f>
        <v>0</v>
      </c>
      <c r="J24" s="77">
        <f>SUMIFS(Data!$N:$N,Data!$H:$H,$B24,Data!$E:$E,J$9,Data!$F:$F,J$10)</f>
        <v>0</v>
      </c>
      <c r="L24" s="2"/>
      <c r="M24" s="51" t="s">
        <v>37</v>
      </c>
      <c r="N24" s="321">
        <f>SUMIFS(Data!$N:$N,Data!$H:$H,$M24,Data!$E:$E,N$9,Data!$C:$C,$N$6,Data!$F:$F,N$10)</f>
        <v>0</v>
      </c>
      <c r="O24" s="321">
        <f>SUMIFS(Data!$N:$N,Data!$H:$H,$M24,Data!$E:$E,O$9,Data!$C:$C,$N$6,Data!$F:$F,O$10)</f>
        <v>0</v>
      </c>
      <c r="P24" s="321">
        <f>SUMIFS(Data!$N:$N,Data!$H:$H,$M24,Data!$E:$E,P$9,Data!$C:$C,$N$6,Data!$F:$F,P$10)</f>
        <v>0</v>
      </c>
      <c r="Q24" s="321">
        <f>SUMIFS(Data!$N:$N,Data!$H:$H,$M24,Data!$E:$E,Q$9,Data!$C:$C,$N$6,Data!$F:$F,Q$10)</f>
        <v>1346.3030958999998</v>
      </c>
      <c r="R24" s="321">
        <f>SUMIFS(Data!$N:$N,Data!$H:$H,$M24,Data!$E:$E,R$9,Data!$C:$C,$N$6,Data!$F:$F,R$10)</f>
        <v>1067.967048</v>
      </c>
      <c r="S24" s="77">
        <f>SUMIFS(Data!$N:$N,Data!$H:$H,$M24,Data!$E:$E,S$9,Data!$C:$C,$N$6,Data!$F:$F,S$10)</f>
        <v>0</v>
      </c>
      <c r="T24" s="77">
        <f>SUMIFS(Data!$N:$N,Data!$H:$H,$M24,Data!$E:$E,T$9,Data!$C:$C,$N$6,Data!$F:$F,T$10)</f>
        <v>0</v>
      </c>
      <c r="U24" s="77">
        <f>SUMIFS(Data!$N:$N,Data!$H:$H,$M24,Data!$E:$E,U$9,Data!$C:$C,$N$6,Data!$F:$F,U$10)</f>
        <v>0</v>
      </c>
      <c r="X24" s="2"/>
      <c r="Y24" s="2"/>
      <c r="Z24" s="2"/>
      <c r="AA24" s="2"/>
      <c r="AB24" s="13"/>
      <c r="AC24" s="10"/>
    </row>
    <row r="25" spans="1:37" ht="15.75" customHeight="1" thickTop="1" thickBot="1" x14ac:dyDescent="0.35">
      <c r="A25" s="2"/>
      <c r="B25" s="51" t="s">
        <v>38</v>
      </c>
      <c r="C25" s="321">
        <f>SUMIFS(Data!$N:$N,Data!$H:$H,$B25,Data!$E:$E,C$9,Data!$F:$F,C$10)</f>
        <v>0</v>
      </c>
      <c r="D25" s="321">
        <f>SUMIFS(Data!$N:$N,Data!$H:$H,$B25,Data!$E:$E,D$9,Data!$F:$F,D$10)</f>
        <v>0</v>
      </c>
      <c r="E25" s="321">
        <f>SUMIFS(Data!$N:$N,Data!$H:$H,$B25,Data!$E:$E,E$9,Data!$F:$F,E$10)</f>
        <v>0</v>
      </c>
      <c r="F25" s="321">
        <f>SUMIFS(Data!$N:$N,Data!$H:$H,$B25,Data!$E:$E,F$9,Data!$F:$F,F$10)</f>
        <v>0</v>
      </c>
      <c r="G25" s="321">
        <f>SUMIFS(Data!$N:$N,Data!$H:$H,$B25,Data!$E:$E,G$9,Data!$F:$F,G$10)</f>
        <v>0</v>
      </c>
      <c r="H25" s="77">
        <f>SUMIFS(Data!$N:$N,Data!$H:$H,$B25,Data!$E:$E,H$9,Data!$F:$F,H$10)</f>
        <v>0</v>
      </c>
      <c r="I25" s="77">
        <f>SUMIFS(Data!$N:$N,Data!$H:$H,$B25,Data!$E:$E,I$9,Data!$F:$F,I$10)</f>
        <v>0</v>
      </c>
      <c r="J25" s="77">
        <f>SUMIFS(Data!$N:$N,Data!$H:$H,$B25,Data!$E:$E,J$9,Data!$F:$F,J$10)</f>
        <v>0</v>
      </c>
      <c r="L25" s="2"/>
      <c r="M25" s="51" t="s">
        <v>38</v>
      </c>
      <c r="N25" s="321">
        <f>SUMIFS(Data!$N:$N,Data!$H:$H,$M25,Data!$E:$E,N$9,Data!$C:$C,$N$6,Data!$F:$F,N$10)</f>
        <v>0</v>
      </c>
      <c r="O25" s="321">
        <f>SUMIFS(Data!$N:$N,Data!$H:$H,$M25,Data!$E:$E,O$9,Data!$C:$C,$N$6,Data!$F:$F,O$10)</f>
        <v>0</v>
      </c>
      <c r="P25" s="321">
        <f>SUMIFS(Data!$N:$N,Data!$H:$H,$M25,Data!$E:$E,P$9,Data!$C:$C,$N$6,Data!$F:$F,P$10)</f>
        <v>0</v>
      </c>
      <c r="Q25" s="321">
        <f>SUMIFS(Data!$N:$N,Data!$H:$H,$M25,Data!$E:$E,Q$9,Data!$C:$C,$N$6,Data!$F:$F,Q$10)</f>
        <v>0</v>
      </c>
      <c r="R25" s="321">
        <f>SUMIFS(Data!$N:$N,Data!$H:$H,$M25,Data!$E:$E,R$9,Data!$C:$C,$N$6,Data!$F:$F,R$10)</f>
        <v>0</v>
      </c>
      <c r="S25" s="77">
        <f>SUMIFS(Data!$N:$N,Data!$H:$H,$M25,Data!$E:$E,S$9,Data!$C:$C,$N$6,Data!$F:$F,S$10)</f>
        <v>0</v>
      </c>
      <c r="T25" s="77">
        <f>SUMIFS(Data!$N:$N,Data!$H:$H,$M25,Data!$E:$E,T$9,Data!$C:$C,$N$6,Data!$F:$F,T$10)</f>
        <v>0</v>
      </c>
      <c r="U25" s="77">
        <f>SUMIFS(Data!$N:$N,Data!$H:$H,$M25,Data!$E:$E,U$9,Data!$C:$C,$N$6,Data!$F:$F,U$10)</f>
        <v>0</v>
      </c>
      <c r="X25" s="2"/>
      <c r="Y25" s="2"/>
      <c r="Z25" s="2"/>
      <c r="AA25" s="2"/>
      <c r="AB25" s="13"/>
      <c r="AC25" s="10"/>
    </row>
    <row r="26" spans="1:37" ht="15.75" customHeight="1" thickTop="1" thickBot="1" x14ac:dyDescent="0.35">
      <c r="A26" s="2"/>
      <c r="B26" s="51" t="s">
        <v>39</v>
      </c>
      <c r="C26" s="321">
        <f>SUMIFS(Data!$N:$N,Data!$H:$H,$B26,Data!$E:$E,C$9,Data!$F:$F,C$10)</f>
        <v>0</v>
      </c>
      <c r="D26" s="321">
        <f>SUMIFS(Data!$N:$N,Data!$H:$H,$B26,Data!$E:$E,D$9,Data!$F:$F,D$10)</f>
        <v>0</v>
      </c>
      <c r="E26" s="321">
        <f>SUMIFS(Data!$N:$N,Data!$H:$H,$B26,Data!$E:$E,E$9,Data!$F:$F,E$10)</f>
        <v>0</v>
      </c>
      <c r="F26" s="321">
        <f>SUMIFS(Data!$N:$N,Data!$H:$H,$B26,Data!$E:$E,F$9,Data!$F:$F,F$10)</f>
        <v>1.96601453</v>
      </c>
      <c r="G26" s="321">
        <f>SUMIFS(Data!$N:$N,Data!$H:$H,$B26,Data!$E:$E,G$9,Data!$F:$F,G$10)</f>
        <v>102.36573911999999</v>
      </c>
      <c r="H26" s="77">
        <f>SUMIFS(Data!$N:$N,Data!$H:$H,$B26,Data!$E:$E,H$9,Data!$F:$F,H$10)</f>
        <v>0</v>
      </c>
      <c r="I26" s="77">
        <f>SUMIFS(Data!$N:$N,Data!$H:$H,$B26,Data!$E:$E,I$9,Data!$F:$F,I$10)</f>
        <v>0</v>
      </c>
      <c r="J26" s="77">
        <f>SUMIFS(Data!$N:$N,Data!$H:$H,$B26,Data!$E:$E,J$9,Data!$F:$F,J$10)</f>
        <v>0</v>
      </c>
      <c r="L26" s="2"/>
      <c r="M26" s="51" t="s">
        <v>39</v>
      </c>
      <c r="N26" s="321">
        <f>SUMIFS(Data!$N:$N,Data!$H:$H,$M26,Data!$E:$E,N$9,Data!$C:$C,$N$6,Data!$F:$F,N$10)</f>
        <v>0</v>
      </c>
      <c r="O26" s="321">
        <f>SUMIFS(Data!$N:$N,Data!$H:$H,$M26,Data!$E:$E,O$9,Data!$C:$C,$N$6,Data!$F:$F,O$10)</f>
        <v>0</v>
      </c>
      <c r="P26" s="321">
        <f>SUMIFS(Data!$N:$N,Data!$H:$H,$M26,Data!$E:$E,P$9,Data!$C:$C,$N$6,Data!$F:$F,P$10)</f>
        <v>0</v>
      </c>
      <c r="Q26" s="321">
        <f>SUMIFS(Data!$N:$N,Data!$H:$H,$M26,Data!$E:$E,Q$9,Data!$C:$C,$N$6,Data!$F:$F,Q$10)</f>
        <v>0</v>
      </c>
      <c r="R26" s="321">
        <f>SUMIFS(Data!$N:$N,Data!$H:$H,$M26,Data!$E:$E,R$9,Data!$C:$C,$N$6,Data!$F:$F,R$10)</f>
        <v>0</v>
      </c>
      <c r="S26" s="77">
        <f>SUMIFS(Data!$N:$N,Data!$H:$H,$M26,Data!$E:$E,S$9,Data!$C:$C,$N$6,Data!$F:$F,S$10)</f>
        <v>0</v>
      </c>
      <c r="T26" s="77">
        <f>SUMIFS(Data!$N:$N,Data!$H:$H,$M26,Data!$E:$E,T$9,Data!$C:$C,$N$6,Data!$F:$F,T$10)</f>
        <v>0</v>
      </c>
      <c r="U26" s="77">
        <f>SUMIFS(Data!$N:$N,Data!$H:$H,$M26,Data!$E:$E,U$9,Data!$C:$C,$N$6,Data!$F:$F,U$10)</f>
        <v>0</v>
      </c>
      <c r="X26" s="2"/>
      <c r="Y26" s="2"/>
      <c r="Z26" s="2"/>
      <c r="AA26" s="2"/>
      <c r="AB26" s="13"/>
      <c r="AC26" s="10"/>
    </row>
    <row r="27" spans="1:37" ht="15.75" customHeight="1" thickTop="1" thickBot="1" x14ac:dyDescent="0.35">
      <c r="A27" s="2"/>
      <c r="B27" s="71" t="s">
        <v>69</v>
      </c>
      <c r="C27" s="324">
        <f>SUM(C21:C26)</f>
        <v>2331.3340383959999</v>
      </c>
      <c r="D27" s="324">
        <f t="shared" ref="D27:J27" si="11">SUM(D21:D26)</f>
        <v>1600.4193342400004</v>
      </c>
      <c r="E27" s="324">
        <f t="shared" ref="E27:I27" si="12">SUM(E21:E26)</f>
        <v>1271.4858200000001</v>
      </c>
      <c r="F27" s="324">
        <f t="shared" si="12"/>
        <v>1697.2094804299998</v>
      </c>
      <c r="G27" s="324">
        <f t="shared" si="12"/>
        <v>1519.9922191199998</v>
      </c>
      <c r="H27" s="72">
        <f t="shared" si="12"/>
        <v>0</v>
      </c>
      <c r="I27" s="72">
        <f t="shared" si="12"/>
        <v>0</v>
      </c>
      <c r="J27" s="72">
        <f t="shared" si="11"/>
        <v>0</v>
      </c>
      <c r="L27" s="2"/>
      <c r="M27" s="71" t="s">
        <v>69</v>
      </c>
      <c r="N27" s="324">
        <f>SUM(N21:N26)</f>
        <v>1853.049594396</v>
      </c>
      <c r="O27" s="324">
        <f t="shared" ref="O27:U27" si="13">SUM(O21:O26)</f>
        <v>1210.4539780000002</v>
      </c>
      <c r="P27" s="324">
        <f t="shared" ref="P27:T27" si="14">SUM(P21:P26)</f>
        <v>889.14580360000002</v>
      </c>
      <c r="Q27" s="324">
        <f t="shared" si="14"/>
        <v>1346.3030958999998</v>
      </c>
      <c r="R27" s="324">
        <f t="shared" si="14"/>
        <v>1067.967048</v>
      </c>
      <c r="S27" s="72">
        <f t="shared" si="14"/>
        <v>0</v>
      </c>
      <c r="T27" s="72">
        <f t="shared" si="14"/>
        <v>0</v>
      </c>
      <c r="U27" s="72">
        <f t="shared" si="13"/>
        <v>0</v>
      </c>
      <c r="X27" s="2"/>
      <c r="Y27" s="12"/>
      <c r="Z27" s="26"/>
      <c r="AA27" s="11"/>
      <c r="AB27" s="25"/>
      <c r="AC27" s="14"/>
      <c r="AK27" s="16"/>
    </row>
    <row r="28" spans="1:37" ht="15.75" customHeight="1" thickTop="1" thickBot="1" x14ac:dyDescent="0.35">
      <c r="A28" s="2"/>
      <c r="B28" s="298" t="s">
        <v>42</v>
      </c>
      <c r="C28" s="325"/>
      <c r="D28" s="325"/>
      <c r="E28" s="325"/>
      <c r="F28" s="325"/>
      <c r="G28" s="325"/>
      <c r="H28" s="299"/>
      <c r="I28" s="299"/>
      <c r="J28" s="299"/>
      <c r="L28" s="2"/>
      <c r="M28" s="298" t="s">
        <v>42</v>
      </c>
      <c r="N28" s="325"/>
      <c r="O28" s="325"/>
      <c r="P28" s="325"/>
      <c r="Q28" s="325"/>
      <c r="R28" s="325"/>
      <c r="S28" s="299"/>
      <c r="T28" s="299"/>
      <c r="U28" s="299"/>
      <c r="X28" s="2"/>
      <c r="Y28" s="12"/>
      <c r="Z28" s="26"/>
      <c r="AA28" s="11"/>
      <c r="AB28" s="25"/>
      <c r="AC28" s="14"/>
      <c r="AK28" s="16"/>
    </row>
    <row r="29" spans="1:37" ht="17.399999999999999" thickTop="1" thickBot="1" x14ac:dyDescent="0.35">
      <c r="A29" s="2"/>
      <c r="B29" s="70" t="s">
        <v>43</v>
      </c>
      <c r="C29" s="321">
        <f>SUMIFS(Data!$N:$N,Data!$H:$H,$B29,Data!$E:$E,C$9,Data!$F:$F,C$10)</f>
        <v>14.187139999999999</v>
      </c>
      <c r="D29" s="321">
        <f>SUMIFS(Data!$N:$N,Data!$H:$H,$B29,Data!$E:$E,D$9,Data!$F:$F,D$10)</f>
        <v>7.3984950000000005</v>
      </c>
      <c r="E29" s="321">
        <f>SUMIFS(Data!$N:$N,Data!$H:$H,$B29,Data!$E:$E,E$9,Data!$F:$F,E$10)</f>
        <v>9.6406050000000008</v>
      </c>
      <c r="F29" s="321">
        <f>SUMIFS(Data!$N:$N,Data!$H:$H,$B29,Data!$E:$E,F$9,Data!$F:$F,F$10)</f>
        <v>3.905548</v>
      </c>
      <c r="G29" s="321">
        <f>SUMIFS(Data!$N:$N,Data!$H:$H,$B29,Data!$E:$E,G$9,Data!$F:$F,G$10)</f>
        <v>12.327489</v>
      </c>
      <c r="H29" s="77">
        <f>SUMIFS(Data!$N:$N,Data!$H:$H,$B29,Data!$E:$E,H$9,Data!$F:$F,H$10)</f>
        <v>0</v>
      </c>
      <c r="I29" s="77">
        <f>SUMIFS(Data!$N:$N,Data!$H:$H,$B29,Data!$E:$E,I$9,Data!$F:$F,I$10)</f>
        <v>0</v>
      </c>
      <c r="J29" s="77">
        <f>SUMIFS(Data!$N:$N,Data!$H:$H,$B29,Data!$E:$E,J$9,Data!$F:$F,J$10)</f>
        <v>0</v>
      </c>
      <c r="L29" s="2"/>
      <c r="M29" s="70" t="s">
        <v>43</v>
      </c>
      <c r="N29" s="321">
        <f>SUMIFS(Data!$N:$N,Data!$H:$H,$M29,Data!$E:$E,N$9,Data!$C:$C,$N$6,Data!$F:$F,N$10)</f>
        <v>3.9507599999999998</v>
      </c>
      <c r="O29" s="321">
        <f>SUMIFS(Data!$N:$N,Data!$H:$H,$M29,Data!$E:$E,O$9,Data!$C:$C,$N$6,Data!$F:$F,O$10)</f>
        <v>1.6926000000000001</v>
      </c>
      <c r="P29" s="321">
        <f>SUMIFS(Data!$N:$N,Data!$H:$H,$M29,Data!$E:$E,P$9,Data!$C:$C,$N$6,Data!$F:$F,P$10)</f>
        <v>1.1631750000000001</v>
      </c>
      <c r="Q29" s="321">
        <f>SUMIFS(Data!$N:$N,Data!$H:$H,$M29,Data!$E:$E,Q$9,Data!$C:$C,$N$6,Data!$F:$F,Q$10)</f>
        <v>0.64963800000000005</v>
      </c>
      <c r="R29" s="321">
        <f>SUMIFS(Data!$N:$N,Data!$H:$H,$M29,Data!$E:$E,R$9,Data!$C:$C,$N$6,Data!$F:$F,R$10)</f>
        <v>0.943963</v>
      </c>
      <c r="S29" s="77">
        <f>SUMIFS(Data!$N:$N,Data!$H:$H,$M29,Data!$E:$E,S$9,Data!$C:$C,$N$6,Data!$F:$F,S$10)</f>
        <v>0</v>
      </c>
      <c r="T29" s="77">
        <f>SUMIFS(Data!$N:$N,Data!$H:$H,$M29,Data!$E:$E,T$9,Data!$C:$C,$N$6,Data!$F:$F,T$10)</f>
        <v>0</v>
      </c>
      <c r="U29" s="77">
        <f>SUMIFS(Data!$N:$N,Data!$H:$H,$M29,Data!$E:$E,U$9,Data!$C:$C,$N$6,Data!$F:$F,U$10)</f>
        <v>0</v>
      </c>
      <c r="X29" s="2"/>
      <c r="Y29" s="21"/>
      <c r="Z29" s="24"/>
      <c r="AA29" s="21"/>
      <c r="AB29" s="22"/>
      <c r="AC29" s="22"/>
      <c r="AK29" s="16"/>
    </row>
    <row r="30" spans="1:37" ht="17.399999999999999" thickTop="1" thickBot="1" x14ac:dyDescent="0.35">
      <c r="A30" s="2"/>
      <c r="B30" s="70" t="s">
        <v>45</v>
      </c>
      <c r="C30" s="321">
        <f>SUMIFS(Data!$N:$N,Data!$H:$H,$B30,Data!$E:$E,C$9,Data!$F:$F,C$10)</f>
        <v>0</v>
      </c>
      <c r="D30" s="321">
        <f>SUMIFS(Data!$N:$N,Data!$H:$H,$B30,Data!$E:$E,D$9,Data!$F:$F,D$10)</f>
        <v>0</v>
      </c>
      <c r="E30" s="321">
        <f>SUMIFS(Data!$N:$N,Data!$H:$H,$B30,Data!$E:$E,E$9,Data!$F:$F,E$10)</f>
        <v>0</v>
      </c>
      <c r="F30" s="321">
        <f>SUMIFS(Data!$N:$N,Data!$H:$H,$B30,Data!$E:$E,F$9,Data!$F:$F,F$10)</f>
        <v>0</v>
      </c>
      <c r="G30" s="321">
        <f>SUMIFS(Data!$N:$N,Data!$H:$H,$B30,Data!$E:$E,G$9,Data!$F:$F,G$10)</f>
        <v>0</v>
      </c>
      <c r="H30" s="77">
        <f>SUMIFS(Data!$N:$N,Data!$H:$H,$B30,Data!$E:$E,H$9,Data!$F:$F,H$10)</f>
        <v>0</v>
      </c>
      <c r="I30" s="77">
        <f>SUMIFS(Data!$N:$N,Data!$H:$H,$B30,Data!$E:$E,I$9,Data!$F:$F,I$10)</f>
        <v>0</v>
      </c>
      <c r="J30" s="77">
        <f>SUMIFS(Data!$N:$N,Data!$H:$H,$B30,Data!$E:$E,J$9,Data!$F:$F,J$10)</f>
        <v>0</v>
      </c>
      <c r="L30" s="2"/>
      <c r="M30" s="70" t="s">
        <v>45</v>
      </c>
      <c r="N30" s="321">
        <f>SUMIFS(Data!$N:$N,Data!$H:$H,$M30,Data!$E:$E,N$9,Data!$C:$C,$N$6,Data!$F:$F,N$10)</f>
        <v>0</v>
      </c>
      <c r="O30" s="321">
        <f>SUMIFS(Data!$N:$N,Data!$H:$H,$M30,Data!$E:$E,O$9,Data!$C:$C,$N$6,Data!$F:$F,O$10)</f>
        <v>0</v>
      </c>
      <c r="P30" s="321">
        <f>SUMIFS(Data!$N:$N,Data!$H:$H,$M30,Data!$E:$E,P$9,Data!$C:$C,$N$6,Data!$F:$F,P$10)</f>
        <v>0</v>
      </c>
      <c r="Q30" s="321">
        <f>SUMIFS(Data!$N:$N,Data!$H:$H,$M30,Data!$E:$E,Q$9,Data!$C:$C,$N$6,Data!$F:$F,Q$10)</f>
        <v>0</v>
      </c>
      <c r="R30" s="321">
        <f>SUMIFS(Data!$N:$N,Data!$H:$H,$M30,Data!$E:$E,R$9,Data!$C:$C,$N$6,Data!$F:$F,R$10)</f>
        <v>0</v>
      </c>
      <c r="S30" s="77">
        <f>SUMIFS(Data!$N:$N,Data!$H:$H,$M30,Data!$E:$E,S$9,Data!$C:$C,$N$6,Data!$F:$F,S$10)</f>
        <v>0</v>
      </c>
      <c r="T30" s="77">
        <f>SUMIFS(Data!$N:$N,Data!$H:$H,$M30,Data!$E:$E,T$9,Data!$C:$C,$N$6,Data!$F:$F,T$10)</f>
        <v>0</v>
      </c>
      <c r="U30" s="77">
        <f>SUMIFS(Data!$N:$N,Data!$H:$H,$M30,Data!$E:$E,U$9,Data!$C:$C,$N$6,Data!$F:$F,U$10)</f>
        <v>0</v>
      </c>
      <c r="X30" s="2"/>
      <c r="Y30" s="21"/>
      <c r="Z30" s="24"/>
      <c r="AA30" s="21"/>
      <c r="AB30" s="22"/>
      <c r="AC30" s="22"/>
      <c r="AK30" s="16"/>
    </row>
    <row r="31" spans="1:37" ht="17.399999999999999" thickTop="1" thickBot="1" x14ac:dyDescent="0.35">
      <c r="A31" s="2"/>
      <c r="B31" s="70" t="s">
        <v>46</v>
      </c>
      <c r="C31" s="321">
        <f>SUMIFS(Data!$N:$N,Data!$H:$H,$B31,Data!$E:$E,C$9,Data!$F:$F,C$10)</f>
        <v>10.548252</v>
      </c>
      <c r="D31" s="321">
        <f>SUMIFS(Data!$N:$N,Data!$H:$H,$B31,Data!$E:$E,D$9,Data!$F:$F,D$10)</f>
        <v>7.3572839999999999</v>
      </c>
      <c r="E31" s="321">
        <f>SUMIFS(Data!$N:$N,Data!$H:$H,$B31,Data!$E:$E,E$9,Data!$F:$F,E$10)</f>
        <v>27.942354000000002</v>
      </c>
      <c r="F31" s="321">
        <f>SUMIFS(Data!$N:$N,Data!$H:$H,$B31,Data!$E:$E,F$9,Data!$F:$F,F$10)</f>
        <v>22.409711999999999</v>
      </c>
      <c r="G31" s="321">
        <f>SUMIFS(Data!$N:$N,Data!$H:$H,$B31,Data!$E:$E,G$9,Data!$F:$F,G$10)</f>
        <v>2.3454966600000002</v>
      </c>
      <c r="H31" s="77">
        <f>SUMIFS(Data!$N:$N,Data!$H:$H,$B31,Data!$E:$E,H$9,Data!$F:$F,H$10)</f>
        <v>0</v>
      </c>
      <c r="I31" s="77">
        <f>SUMIFS(Data!$N:$N,Data!$H:$H,$B31,Data!$E:$E,I$9,Data!$F:$F,I$10)</f>
        <v>0</v>
      </c>
      <c r="J31" s="77">
        <f>SUMIFS(Data!$N:$N,Data!$H:$H,$B31,Data!$E:$E,J$9,Data!$F:$F,J$10)</f>
        <v>0</v>
      </c>
      <c r="L31" s="2"/>
      <c r="M31" s="70" t="s">
        <v>46</v>
      </c>
      <c r="N31" s="321">
        <f>SUMIFS(Data!$N:$N,Data!$H:$H,$M31,Data!$E:$E,N$9,Data!$C:$C,$N$6,Data!$F:$F,N$10)</f>
        <v>5.6201309999999998</v>
      </c>
      <c r="O31" s="321">
        <f>SUMIFS(Data!$N:$N,Data!$H:$H,$M31,Data!$E:$E,O$9,Data!$C:$C,$N$6,Data!$F:$F,O$10)</f>
        <v>1.5562800000000001</v>
      </c>
      <c r="P31" s="321">
        <f>SUMIFS(Data!$N:$N,Data!$H:$H,$M31,Data!$E:$E,P$9,Data!$C:$C,$N$6,Data!$F:$F,P$10)</f>
        <v>2.029401</v>
      </c>
      <c r="Q31" s="321">
        <f>SUMIFS(Data!$N:$N,Data!$H:$H,$M31,Data!$E:$E,Q$9,Data!$C:$C,$N$6,Data!$F:$F,Q$10)</f>
        <v>3.6850320000000001</v>
      </c>
      <c r="R31" s="321">
        <f>SUMIFS(Data!$N:$N,Data!$H:$H,$M31,Data!$E:$E,R$9,Data!$C:$C,$N$6,Data!$F:$F,R$10)</f>
        <v>0</v>
      </c>
      <c r="S31" s="77">
        <f>SUMIFS(Data!$N:$N,Data!$H:$H,$M31,Data!$E:$E,S$9,Data!$C:$C,$N$6,Data!$F:$F,S$10)</f>
        <v>0</v>
      </c>
      <c r="T31" s="77">
        <f>SUMIFS(Data!$N:$N,Data!$H:$H,$M31,Data!$E:$E,T$9,Data!$C:$C,$N$6,Data!$F:$F,T$10)</f>
        <v>0</v>
      </c>
      <c r="U31" s="77">
        <f>SUMIFS(Data!$N:$N,Data!$H:$H,$M31,Data!$E:$E,U$9,Data!$C:$C,$N$6,Data!$F:$F,U$10)</f>
        <v>0</v>
      </c>
      <c r="X31" s="2"/>
      <c r="Y31" s="21"/>
      <c r="Z31" s="24"/>
      <c r="AA31" s="21"/>
      <c r="AB31" s="22"/>
      <c r="AC31" s="22"/>
      <c r="AK31" s="16"/>
    </row>
    <row r="32" spans="1:37" ht="17.399999999999999" thickTop="1" thickBot="1" x14ac:dyDescent="0.35">
      <c r="A32" s="2"/>
      <c r="B32" s="70" t="s">
        <v>47</v>
      </c>
      <c r="C32" s="321">
        <f>SUMIFS(Data!$N:$N,Data!$H:$H,$B32,Data!$E:$E,C$9,Data!$F:$F,C$10)</f>
        <v>29.3202</v>
      </c>
      <c r="D32" s="321">
        <f>SUMIFS(Data!$N:$N,Data!$H:$H,$B32,Data!$E:$E,D$9,Data!$F:$F,D$10)</f>
        <v>8.5229999999999997</v>
      </c>
      <c r="E32" s="321">
        <f>SUMIFS(Data!$N:$N,Data!$H:$H,$B32,Data!$E:$E,E$9,Data!$F:$F,E$10)</f>
        <v>19.774000000000001</v>
      </c>
      <c r="F32" s="321">
        <f>SUMIFS(Data!$N:$N,Data!$H:$H,$B32,Data!$E:$E,F$9,Data!$F:$F,F$10)</f>
        <v>31.889316000000001</v>
      </c>
      <c r="G32" s="321">
        <f>SUMIFS(Data!$N:$N,Data!$H:$H,$B32,Data!$E:$E,G$9,Data!$F:$F,G$10)</f>
        <v>32.911443200000001</v>
      </c>
      <c r="H32" s="77">
        <f>SUMIFS(Data!$N:$N,Data!$H:$H,$B32,Data!$E:$E,H$9,Data!$F:$F,H$10)</f>
        <v>0</v>
      </c>
      <c r="I32" s="77">
        <f>SUMIFS(Data!$N:$N,Data!$H:$H,$B32,Data!$E:$E,I$9,Data!$F:$F,I$10)</f>
        <v>0</v>
      </c>
      <c r="J32" s="77">
        <f>SUMIFS(Data!$N:$N,Data!$H:$H,$B32,Data!$E:$E,J$9,Data!$F:$F,J$10)</f>
        <v>0</v>
      </c>
      <c r="L32" s="2"/>
      <c r="M32" s="70" t="s">
        <v>47</v>
      </c>
      <c r="N32" s="321">
        <f>SUMIFS(Data!$N:$N,Data!$H:$H,$M32,Data!$E:$E,N$9,Data!$C:$C,$N$6,Data!$F:$F,N$10)</f>
        <v>28.013200000000001</v>
      </c>
      <c r="O32" s="321">
        <f>SUMIFS(Data!$N:$N,Data!$H:$H,$M32,Data!$E:$E,O$9,Data!$C:$C,$N$6,Data!$F:$F,O$10)</f>
        <v>6.0972</v>
      </c>
      <c r="P32" s="321">
        <f>SUMIFS(Data!$N:$N,Data!$H:$H,$M32,Data!$E:$E,P$9,Data!$C:$C,$N$6,Data!$F:$F,P$10)</f>
        <v>4.4005999999999998</v>
      </c>
      <c r="Q32" s="321">
        <f>SUMIFS(Data!$N:$N,Data!$H:$H,$M32,Data!$E:$E,Q$9,Data!$C:$C,$N$6,Data!$F:$F,Q$10)</f>
        <v>12.2722</v>
      </c>
      <c r="R32" s="321">
        <f>SUMIFS(Data!$N:$N,Data!$H:$H,$M32,Data!$E:$E,R$9,Data!$C:$C,$N$6,Data!$F:$F,R$10)</f>
        <v>1.3786883600000002</v>
      </c>
      <c r="S32" s="77">
        <f>SUMIFS(Data!$N:$N,Data!$H:$H,$M32,Data!$E:$E,S$9,Data!$C:$C,$N$6,Data!$F:$F,S$10)</f>
        <v>0</v>
      </c>
      <c r="T32" s="77">
        <f>SUMIFS(Data!$N:$N,Data!$H:$H,$M32,Data!$E:$E,T$9,Data!$C:$C,$N$6,Data!$F:$F,T$10)</f>
        <v>0</v>
      </c>
      <c r="U32" s="77">
        <f>SUMIFS(Data!$N:$N,Data!$H:$H,$M32,Data!$E:$E,U$9,Data!$C:$C,$N$6,Data!$F:$F,U$10)</f>
        <v>0</v>
      </c>
      <c r="X32" s="2"/>
      <c r="Y32" s="21"/>
      <c r="Z32" s="24"/>
      <c r="AA32" s="21"/>
      <c r="AB32" s="22"/>
      <c r="AC32" s="22"/>
      <c r="AK32" s="16"/>
    </row>
    <row r="33" spans="1:37" ht="17.399999999999999" thickTop="1" thickBot="1" x14ac:dyDescent="0.35">
      <c r="A33" s="2"/>
      <c r="B33" s="70" t="s">
        <v>48</v>
      </c>
      <c r="C33" s="321">
        <f>SUMIFS(Data!$N:$N,Data!$H:$H,$B33,Data!$E:$E,C$9,Data!$F:$F,C$10)</f>
        <v>26.501013</v>
      </c>
      <c r="D33" s="321">
        <f>SUMIFS(Data!$N:$N,Data!$H:$H,$B33,Data!$E:$E,D$9,Data!$F:$F,D$10)</f>
        <v>18.291651000000002</v>
      </c>
      <c r="E33" s="321">
        <f>SUMIFS(Data!$N:$N,Data!$H:$H,$B33,Data!$E:$E,E$9,Data!$F:$F,E$10)</f>
        <v>3.9597389999999999</v>
      </c>
      <c r="F33" s="321">
        <f>SUMIFS(Data!$N:$N,Data!$H:$H,$B33,Data!$E:$E,F$9,Data!$F:$F,F$10)</f>
        <v>11.855541000000001</v>
      </c>
      <c r="G33" s="321">
        <f>SUMIFS(Data!$N:$N,Data!$H:$H,$B33,Data!$E:$E,G$9,Data!$F:$F,G$10)</f>
        <v>16.882534990000003</v>
      </c>
      <c r="H33" s="77">
        <f>SUMIFS(Data!$N:$N,Data!$H:$H,$B33,Data!$E:$E,H$9,Data!$F:$F,H$10)</f>
        <v>0</v>
      </c>
      <c r="I33" s="77">
        <f>SUMIFS(Data!$N:$N,Data!$H:$H,$B33,Data!$E:$E,I$9,Data!$F:$F,I$10)</f>
        <v>0</v>
      </c>
      <c r="J33" s="77">
        <f>SUMIFS(Data!$N:$N,Data!$H:$H,$B33,Data!$E:$E,J$9,Data!$F:$F,J$10)</f>
        <v>0</v>
      </c>
      <c r="L33" s="2"/>
      <c r="M33" s="70" t="s">
        <v>48</v>
      </c>
      <c r="N33" s="321">
        <f>SUMIFS(Data!$N:$N,Data!$H:$H,$M33,Data!$E:$E,N$9,Data!$C:$C,$N$6,Data!$F:$F,N$10)</f>
        <v>23.864861999999999</v>
      </c>
      <c r="O33" s="321">
        <f>SUMIFS(Data!$N:$N,Data!$H:$H,$M33,Data!$E:$E,O$9,Data!$C:$C,$N$6,Data!$F:$F,O$10)</f>
        <v>18.291651000000002</v>
      </c>
      <c r="P33" s="321">
        <f>SUMIFS(Data!$N:$N,Data!$H:$H,$M33,Data!$E:$E,P$9,Data!$C:$C,$N$6,Data!$F:$F,P$10)</f>
        <v>3.9597389999999999</v>
      </c>
      <c r="Q33" s="321">
        <f>SUMIFS(Data!$N:$N,Data!$H:$H,$M33,Data!$E:$E,Q$9,Data!$C:$C,$N$6,Data!$F:$F,Q$10)</f>
        <v>11.855541000000001</v>
      </c>
      <c r="R33" s="321">
        <f>SUMIFS(Data!$N:$N,Data!$H:$H,$M33,Data!$E:$E,R$9,Data!$C:$C,$N$6,Data!$F:$F,R$10)</f>
        <v>6.5927204499999998</v>
      </c>
      <c r="S33" s="77">
        <f>SUMIFS(Data!$N:$N,Data!$H:$H,$M33,Data!$E:$E,S$9,Data!$C:$C,$N$6,Data!$F:$F,S$10)</f>
        <v>0</v>
      </c>
      <c r="T33" s="77">
        <f>SUMIFS(Data!$N:$N,Data!$H:$H,$M33,Data!$E:$E,T$9,Data!$C:$C,$N$6,Data!$F:$F,T$10)</f>
        <v>0</v>
      </c>
      <c r="U33" s="77">
        <f>SUMIFS(Data!$N:$N,Data!$H:$H,$M33,Data!$E:$E,U$9,Data!$C:$C,$N$6,Data!$F:$F,U$10)</f>
        <v>0</v>
      </c>
      <c r="X33" s="2"/>
      <c r="Y33" s="21"/>
      <c r="Z33" s="24"/>
      <c r="AA33" s="21"/>
      <c r="AB33" s="22"/>
      <c r="AC33" s="22"/>
      <c r="AK33" s="16"/>
    </row>
    <row r="34" spans="1:37" ht="15.75" customHeight="1" thickTop="1" thickBot="1" x14ac:dyDescent="0.35">
      <c r="A34" s="2"/>
      <c r="B34" s="71" t="s">
        <v>70</v>
      </c>
      <c r="C34" s="324">
        <f>SUM(C29:C33)</f>
        <v>80.55660499999999</v>
      </c>
      <c r="D34" s="324">
        <f t="shared" ref="D34:J34" si="15">SUM(D29:D33)</f>
        <v>41.570430000000002</v>
      </c>
      <c r="E34" s="324">
        <f t="shared" si="15"/>
        <v>61.316698000000002</v>
      </c>
      <c r="F34" s="324">
        <f t="shared" si="15"/>
        <v>70.060117000000005</v>
      </c>
      <c r="G34" s="324">
        <f t="shared" si="15"/>
        <v>64.466963850000013</v>
      </c>
      <c r="H34" s="72">
        <f t="shared" si="15"/>
        <v>0</v>
      </c>
      <c r="I34" s="72">
        <f t="shared" ref="I34" si="16">SUM(I29:I33)</f>
        <v>0</v>
      </c>
      <c r="J34" s="72">
        <f t="shared" si="15"/>
        <v>0</v>
      </c>
      <c r="L34" s="2"/>
      <c r="M34" s="71" t="s">
        <v>70</v>
      </c>
      <c r="N34" s="324">
        <f>SUM(N29:N33)</f>
        <v>61.448953000000003</v>
      </c>
      <c r="O34" s="324">
        <f t="shared" ref="O34:U34" si="17">SUM(O29:O33)</f>
        <v>27.637731000000002</v>
      </c>
      <c r="P34" s="324">
        <f t="shared" si="17"/>
        <v>11.552914999999999</v>
      </c>
      <c r="Q34" s="324">
        <f t="shared" si="17"/>
        <v>28.462411000000003</v>
      </c>
      <c r="R34" s="324">
        <f t="shared" si="17"/>
        <v>8.9153718099999999</v>
      </c>
      <c r="S34" s="72">
        <f t="shared" si="17"/>
        <v>0</v>
      </c>
      <c r="T34" s="72">
        <f t="shared" ref="T34" si="18">SUM(T29:T33)</f>
        <v>0</v>
      </c>
      <c r="U34" s="72">
        <f t="shared" si="17"/>
        <v>0</v>
      </c>
      <c r="X34" s="2"/>
      <c r="Y34" s="12"/>
      <c r="Z34" s="26"/>
      <c r="AA34" s="11"/>
      <c r="AB34" s="25"/>
      <c r="AC34" s="14"/>
      <c r="AK34" s="16"/>
    </row>
    <row r="35" spans="1:37" ht="15.75" customHeight="1" thickTop="1" thickBot="1" x14ac:dyDescent="0.35">
      <c r="A35" s="2"/>
      <c r="B35" s="298" t="s">
        <v>71</v>
      </c>
      <c r="C35" s="325">
        <f>C19+C27+C34</f>
        <v>7242.0110749724663</v>
      </c>
      <c r="D35" s="325">
        <f t="shared" ref="D35:J35" si="19">D19+D27+D34</f>
        <v>5095.2706902400005</v>
      </c>
      <c r="E35" s="325">
        <f t="shared" ref="E35:I35" si="20">E19+E27+E34</f>
        <v>5008.4721310559999</v>
      </c>
      <c r="F35" s="325">
        <f t="shared" si="20"/>
        <v>5333.6949454300002</v>
      </c>
      <c r="G35" s="325">
        <f t="shared" si="20"/>
        <v>4715.5303820999998</v>
      </c>
      <c r="H35" s="299">
        <f t="shared" si="20"/>
        <v>0</v>
      </c>
      <c r="I35" s="299">
        <f t="shared" si="20"/>
        <v>0</v>
      </c>
      <c r="J35" s="299">
        <f t="shared" si="19"/>
        <v>0</v>
      </c>
      <c r="L35" s="2"/>
      <c r="M35" s="298" t="s">
        <v>71</v>
      </c>
      <c r="N35" s="325">
        <f>N19+N27+N34</f>
        <v>3798.5220528324662</v>
      </c>
      <c r="O35" s="325">
        <f t="shared" ref="O35:U35" si="21">O19+O27+O34</f>
        <v>2779.1534389999997</v>
      </c>
      <c r="P35" s="325">
        <f t="shared" ref="P35:T35" si="22">P19+P27+P34</f>
        <v>2524.666289192</v>
      </c>
      <c r="Q35" s="325">
        <f t="shared" si="22"/>
        <v>3049.1746029000001</v>
      </c>
      <c r="R35" s="325">
        <f t="shared" si="22"/>
        <v>2494.3823125700001</v>
      </c>
      <c r="S35" s="299">
        <f t="shared" si="22"/>
        <v>0</v>
      </c>
      <c r="T35" s="299">
        <f t="shared" si="22"/>
        <v>0</v>
      </c>
      <c r="U35" s="299">
        <f t="shared" si="21"/>
        <v>0</v>
      </c>
      <c r="X35" s="2"/>
      <c r="Y35" s="12"/>
      <c r="Z35" s="26"/>
      <c r="AA35" s="11"/>
      <c r="AB35" s="25"/>
      <c r="AC35" s="14"/>
      <c r="AK35" s="16"/>
    </row>
    <row r="36" spans="1:37" ht="15.75" customHeight="1" thickTop="1" x14ac:dyDescent="0.3">
      <c r="A36" s="2"/>
      <c r="H36" s="252"/>
      <c r="K36" s="2"/>
      <c r="L36" s="2"/>
      <c r="M36" s="12"/>
      <c r="N36" s="26"/>
      <c r="O36" s="25"/>
      <c r="P36" s="25"/>
      <c r="Q36" s="25"/>
      <c r="R36" s="25"/>
      <c r="S36" s="25"/>
      <c r="T36" s="25"/>
      <c r="U36" s="25"/>
      <c r="V36" s="2"/>
      <c r="W36" s="2"/>
      <c r="X36" s="2"/>
      <c r="Y36" s="12"/>
      <c r="Z36" s="26"/>
      <c r="AA36" s="11"/>
      <c r="AB36" s="25"/>
      <c r="AC36" s="14"/>
    </row>
    <row r="37" spans="1:37" ht="15.75" customHeight="1" thickBot="1" x14ac:dyDescent="0.35">
      <c r="A37" s="2"/>
      <c r="K37" s="2"/>
      <c r="L37" s="2"/>
      <c r="M37" s="18"/>
      <c r="N37" s="2"/>
      <c r="O37" s="19"/>
      <c r="P37" s="19"/>
      <c r="Q37" s="19"/>
      <c r="R37" s="19"/>
      <c r="S37" s="19"/>
      <c r="T37" s="19"/>
      <c r="U37" s="19"/>
      <c r="V37" s="2"/>
      <c r="W37" s="2"/>
      <c r="X37" s="2"/>
      <c r="Y37" s="18"/>
      <c r="Z37" s="2"/>
      <c r="AA37" s="2"/>
      <c r="AB37" s="19"/>
      <c r="AC37" s="20"/>
    </row>
    <row r="38" spans="1:37" ht="21.75" customHeight="1" thickTop="1" thickBot="1" x14ac:dyDescent="0.35">
      <c r="A38" s="2"/>
      <c r="B38" s="339" t="s">
        <v>72</v>
      </c>
      <c r="C38" s="340"/>
      <c r="D38" s="340"/>
      <c r="E38" s="340"/>
      <c r="F38" s="340"/>
      <c r="G38" s="340"/>
      <c r="H38" s="340"/>
      <c r="I38" s="340"/>
      <c r="J38" s="340"/>
      <c r="K38" s="2"/>
      <c r="L38" s="2"/>
      <c r="M38" s="341" t="s">
        <v>73</v>
      </c>
      <c r="N38" s="342"/>
      <c r="O38" s="342"/>
      <c r="P38" s="342"/>
      <c r="Q38" s="342"/>
      <c r="R38" s="342"/>
      <c r="S38" s="342"/>
      <c r="T38" s="342"/>
      <c r="U38" s="342"/>
      <c r="V38" s="2"/>
      <c r="W38" s="2"/>
      <c r="X38" s="2"/>
      <c r="Y38" s="27"/>
      <c r="Z38" s="19"/>
      <c r="AA38" s="19"/>
      <c r="AB38" s="19"/>
      <c r="AC38" s="28"/>
    </row>
    <row r="39" spans="1:37" ht="15.9" customHeight="1" thickTop="1" thickBot="1" x14ac:dyDescent="0.35">
      <c r="A39" s="2"/>
      <c r="B39" s="82"/>
      <c r="C39" s="74">
        <v>2019</v>
      </c>
      <c r="D39" s="83">
        <f>+C39+1</f>
        <v>2020</v>
      </c>
      <c r="E39" s="83">
        <f t="shared" ref="E39:H39" si="23">+D39+1</f>
        <v>2021</v>
      </c>
      <c r="F39" s="83">
        <f t="shared" si="23"/>
        <v>2022</v>
      </c>
      <c r="G39" s="83">
        <f t="shared" si="23"/>
        <v>2023</v>
      </c>
      <c r="H39" s="83">
        <f t="shared" si="23"/>
        <v>2024</v>
      </c>
      <c r="I39" s="83">
        <f t="shared" ref="I39" si="24">+H39+1</f>
        <v>2025</v>
      </c>
      <c r="J39" s="83">
        <f t="shared" ref="J39" si="25">+I39+1</f>
        <v>2026</v>
      </c>
      <c r="K39" s="2"/>
      <c r="L39" s="2"/>
      <c r="M39" s="82"/>
      <c r="N39" s="74">
        <v>2019</v>
      </c>
      <c r="O39" s="83">
        <f>+N39+1</f>
        <v>2020</v>
      </c>
      <c r="P39" s="83">
        <f t="shared" ref="P39:S39" si="26">+O39+1</f>
        <v>2021</v>
      </c>
      <c r="Q39" s="83">
        <f t="shared" si="26"/>
        <v>2022</v>
      </c>
      <c r="R39" s="83">
        <f t="shared" si="26"/>
        <v>2023</v>
      </c>
      <c r="S39" s="83">
        <f t="shared" si="26"/>
        <v>2024</v>
      </c>
      <c r="T39" s="83">
        <f t="shared" ref="T39" si="27">+S39+1</f>
        <v>2025</v>
      </c>
      <c r="U39" s="83">
        <f t="shared" ref="U39" si="28">+T39+1</f>
        <v>2026</v>
      </c>
      <c r="V39" s="2"/>
      <c r="W39" s="2"/>
      <c r="X39" s="2"/>
      <c r="Y39" s="27"/>
      <c r="Z39" s="19"/>
      <c r="AA39" s="19"/>
      <c r="AB39" s="19"/>
      <c r="AC39" s="28"/>
    </row>
    <row r="40" spans="1:37" ht="23.1" customHeight="1" thickTop="1" thickBot="1" x14ac:dyDescent="0.35">
      <c r="A40" s="2"/>
      <c r="B40" s="300"/>
      <c r="C40" s="296" t="s">
        <v>13</v>
      </c>
      <c r="D40" s="296" t="s">
        <v>13</v>
      </c>
      <c r="E40" s="296" t="s">
        <v>13</v>
      </c>
      <c r="F40" s="296" t="s">
        <v>13</v>
      </c>
      <c r="G40" s="296" t="s">
        <v>13</v>
      </c>
      <c r="H40" s="296" t="s">
        <v>13</v>
      </c>
      <c r="I40" s="296" t="s">
        <v>13</v>
      </c>
      <c r="J40" s="296" t="s">
        <v>13</v>
      </c>
      <c r="K40" s="2"/>
      <c r="L40" s="2"/>
      <c r="M40" s="300"/>
      <c r="N40" s="296" t="s">
        <v>13</v>
      </c>
      <c r="O40" s="296" t="s">
        <v>13</v>
      </c>
      <c r="P40" s="296" t="s">
        <v>13</v>
      </c>
      <c r="Q40" s="296" t="s">
        <v>13</v>
      </c>
      <c r="R40" s="296" t="s">
        <v>13</v>
      </c>
      <c r="S40" s="296" t="s">
        <v>13</v>
      </c>
      <c r="T40" s="296" t="s">
        <v>13</v>
      </c>
      <c r="U40" s="296" t="s">
        <v>13</v>
      </c>
      <c r="V40" s="2"/>
      <c r="W40" s="2"/>
      <c r="X40" s="2"/>
      <c r="Y40" s="27"/>
      <c r="Z40" s="19"/>
      <c r="AA40" s="19"/>
      <c r="AB40" s="19"/>
      <c r="AC40" s="28"/>
    </row>
    <row r="41" spans="1:37" ht="15.75" customHeight="1" thickBot="1" x14ac:dyDescent="0.35">
      <c r="A41" s="2"/>
      <c r="B41" s="89" t="s">
        <v>74</v>
      </c>
      <c r="C41" s="86">
        <f>C35/$C$35</f>
        <v>1</v>
      </c>
      <c r="D41" s="86">
        <f t="shared" ref="D41:J41" si="29">D35/$C$35</f>
        <v>0.70357123697982915</v>
      </c>
      <c r="E41" s="86">
        <f t="shared" si="29"/>
        <v>0.6915858149353965</v>
      </c>
      <c r="F41" s="86">
        <f t="shared" si="29"/>
        <v>0.7364936189979906</v>
      </c>
      <c r="G41" s="86">
        <f t="shared" si="29"/>
        <v>0.65113548340133243</v>
      </c>
      <c r="H41" s="86">
        <f t="shared" si="29"/>
        <v>0</v>
      </c>
      <c r="I41" s="86">
        <f t="shared" si="29"/>
        <v>0</v>
      </c>
      <c r="J41" s="86">
        <f t="shared" si="29"/>
        <v>0</v>
      </c>
      <c r="K41" s="2"/>
      <c r="L41" s="2"/>
      <c r="M41" s="89" t="s">
        <v>74</v>
      </c>
      <c r="N41" s="86">
        <f>N35/$N$35</f>
        <v>1</v>
      </c>
      <c r="O41" s="86">
        <f t="shared" ref="O41:U41" si="30">O35/$N$35</f>
        <v>0.73164072772136524</v>
      </c>
      <c r="P41" s="86">
        <f t="shared" si="30"/>
        <v>0.66464436801397986</v>
      </c>
      <c r="Q41" s="86">
        <f t="shared" si="30"/>
        <v>0.80272657641313527</v>
      </c>
      <c r="R41" s="86">
        <f t="shared" si="30"/>
        <v>0.65667179968324774</v>
      </c>
      <c r="S41" s="86">
        <f t="shared" si="30"/>
        <v>0</v>
      </c>
      <c r="T41" s="86">
        <f t="shared" si="30"/>
        <v>0</v>
      </c>
      <c r="U41" s="86">
        <f t="shared" si="30"/>
        <v>0</v>
      </c>
      <c r="V41" s="2"/>
      <c r="W41" s="2"/>
      <c r="X41" s="2"/>
      <c r="Y41" s="27"/>
      <c r="Z41" s="19"/>
      <c r="AA41" s="19"/>
      <c r="AB41" s="19"/>
      <c r="AC41" s="28"/>
    </row>
    <row r="42" spans="1:37" ht="15.75" customHeight="1" thickBot="1" x14ac:dyDescent="0.35">
      <c r="A42" s="2"/>
      <c r="B42" s="89" t="s">
        <v>75</v>
      </c>
      <c r="C42" s="86">
        <f>C19/$C$19</f>
        <v>1</v>
      </c>
      <c r="D42" s="86">
        <f t="shared" ref="D42:I42" si="31">D19/$C$19</f>
        <v>0.71494716848559192</v>
      </c>
      <c r="E42" s="86">
        <f t="shared" si="31"/>
        <v>0.76098922689932313</v>
      </c>
      <c r="F42" s="86">
        <f t="shared" si="31"/>
        <v>0.73837193058061734</v>
      </c>
      <c r="G42" s="86">
        <f t="shared" si="31"/>
        <v>0.64823874341950383</v>
      </c>
      <c r="H42" s="86">
        <f t="shared" si="31"/>
        <v>0</v>
      </c>
      <c r="I42" s="86">
        <f t="shared" si="31"/>
        <v>0</v>
      </c>
      <c r="J42" s="86">
        <f>J19/$C$19</f>
        <v>0</v>
      </c>
      <c r="K42" s="2"/>
      <c r="L42" s="2"/>
      <c r="M42" s="89" t="s">
        <v>75</v>
      </c>
      <c r="N42" s="86">
        <f>N19/$N$19</f>
        <v>1</v>
      </c>
      <c r="O42" s="86">
        <f t="shared" ref="O42:U42" si="32">O19/$N$19</f>
        <v>0.81796311221870177</v>
      </c>
      <c r="P42" s="86">
        <f t="shared" si="32"/>
        <v>0.8619677864453078</v>
      </c>
      <c r="Q42" s="86">
        <f t="shared" si="32"/>
        <v>0.88874108585608913</v>
      </c>
      <c r="R42" s="86">
        <f t="shared" si="32"/>
        <v>0.75237909116829838</v>
      </c>
      <c r="S42" s="86">
        <f t="shared" si="32"/>
        <v>0</v>
      </c>
      <c r="T42" s="86">
        <f t="shared" si="32"/>
        <v>0</v>
      </c>
      <c r="U42" s="86">
        <f t="shared" si="32"/>
        <v>0</v>
      </c>
      <c r="V42" s="2"/>
      <c r="W42" s="2"/>
      <c r="X42" s="2"/>
      <c r="Y42" s="27"/>
      <c r="Z42" s="19"/>
      <c r="AA42" s="19"/>
      <c r="AB42" s="19"/>
      <c r="AC42" s="28"/>
    </row>
    <row r="43" spans="1:37" ht="15.75" customHeight="1" thickBot="1" x14ac:dyDescent="0.35">
      <c r="A43" s="2"/>
      <c r="B43" s="89" t="s">
        <v>76</v>
      </c>
      <c r="C43" s="86">
        <f>C27/$C$27</f>
        <v>1</v>
      </c>
      <c r="D43" s="86">
        <f t="shared" ref="D43:J43" si="33">D27/$C$27</f>
        <v>0.68648220627410306</v>
      </c>
      <c r="E43" s="86">
        <f t="shared" si="33"/>
        <v>0.5453898064624001</v>
      </c>
      <c r="F43" s="86">
        <f t="shared" si="33"/>
        <v>0.72799927100867567</v>
      </c>
      <c r="G43" s="86">
        <f t="shared" si="33"/>
        <v>0.65198388308428856</v>
      </c>
      <c r="H43" s="86">
        <f t="shared" si="33"/>
        <v>0</v>
      </c>
      <c r="I43" s="86">
        <f t="shared" si="33"/>
        <v>0</v>
      </c>
      <c r="J43" s="86">
        <f t="shared" si="33"/>
        <v>0</v>
      </c>
      <c r="K43" s="2"/>
      <c r="L43" s="2"/>
      <c r="M43" s="89" t="s">
        <v>76</v>
      </c>
      <c r="N43" s="86">
        <f>N27/$N$27</f>
        <v>1</v>
      </c>
      <c r="O43" s="86">
        <f t="shared" ref="O43:U43" si="34">O27/$N$27</f>
        <v>0.65322265613433117</v>
      </c>
      <c r="P43" s="86">
        <f t="shared" si="34"/>
        <v>0.47982839007059408</v>
      </c>
      <c r="Q43" s="86">
        <f t="shared" si="34"/>
        <v>0.72653376357086985</v>
      </c>
      <c r="R43" s="86">
        <f t="shared" si="34"/>
        <v>0.57632944699901734</v>
      </c>
      <c r="S43" s="86">
        <f t="shared" si="34"/>
        <v>0</v>
      </c>
      <c r="T43" s="86">
        <f t="shared" si="34"/>
        <v>0</v>
      </c>
      <c r="U43" s="86">
        <f t="shared" si="34"/>
        <v>0</v>
      </c>
      <c r="V43" s="2"/>
      <c r="W43" s="2"/>
      <c r="X43" s="2"/>
      <c r="Y43" s="27"/>
      <c r="Z43" s="19"/>
      <c r="AA43" s="19"/>
      <c r="AB43" s="19"/>
      <c r="AC43" s="28"/>
    </row>
    <row r="44" spans="1:37" ht="15.75" customHeight="1" thickBot="1" x14ac:dyDescent="0.35">
      <c r="A44" s="2"/>
      <c r="B44" s="89" t="s">
        <v>77</v>
      </c>
      <c r="C44" s="86">
        <f>C34/$C$34</f>
        <v>1</v>
      </c>
      <c r="D44" s="86">
        <f t="shared" ref="D44:J44" si="35">D34/$C$34</f>
        <v>0.51603999448586502</v>
      </c>
      <c r="E44" s="86">
        <f t="shared" si="35"/>
        <v>0.76116288664349752</v>
      </c>
      <c r="F44" s="86">
        <f t="shared" si="35"/>
        <v>0.86970046714356963</v>
      </c>
      <c r="G44" s="86">
        <f t="shared" si="35"/>
        <v>0.80026912566635622</v>
      </c>
      <c r="H44" s="86">
        <f t="shared" si="35"/>
        <v>0</v>
      </c>
      <c r="I44" s="86">
        <f t="shared" si="35"/>
        <v>0</v>
      </c>
      <c r="J44" s="86">
        <f t="shared" si="35"/>
        <v>0</v>
      </c>
      <c r="K44" s="2"/>
      <c r="L44" s="2"/>
      <c r="M44" s="89" t="s">
        <v>77</v>
      </c>
      <c r="N44" s="86">
        <f>N34/$N$34</f>
        <v>1</v>
      </c>
      <c r="O44" s="86">
        <f t="shared" ref="O44:U44" si="36">O34/$N$34</f>
        <v>0.44976732150342741</v>
      </c>
      <c r="P44" s="86">
        <f t="shared" si="36"/>
        <v>0.18800832945029997</v>
      </c>
      <c r="Q44" s="86">
        <f t="shared" si="36"/>
        <v>0.46318789190761317</v>
      </c>
      <c r="R44" s="86">
        <f t="shared" si="36"/>
        <v>0.14508582123441549</v>
      </c>
      <c r="S44" s="86">
        <f t="shared" si="36"/>
        <v>0</v>
      </c>
      <c r="T44" s="86">
        <f t="shared" si="36"/>
        <v>0</v>
      </c>
      <c r="U44" s="86">
        <f t="shared" si="36"/>
        <v>0</v>
      </c>
      <c r="V44" s="2"/>
      <c r="W44" s="2"/>
      <c r="X44" s="2"/>
      <c r="Y44" s="27"/>
      <c r="Z44" s="19"/>
      <c r="AA44" s="19"/>
      <c r="AB44" s="19"/>
      <c r="AC44" s="28"/>
    </row>
    <row r="45" spans="1:37" ht="15.75" customHeight="1" x14ac:dyDescent="0.3">
      <c r="A45" s="2"/>
      <c r="B45" s="141" t="s">
        <v>78</v>
      </c>
      <c r="C45" s="143"/>
      <c r="D45" s="145"/>
      <c r="E45" s="145"/>
      <c r="F45" s="145"/>
      <c r="G45" s="145"/>
      <c r="H45" s="145"/>
      <c r="I45" s="145"/>
      <c r="J45" s="145"/>
      <c r="K45" s="2"/>
      <c r="L45" s="2"/>
      <c r="M45" s="141" t="s">
        <v>78</v>
      </c>
      <c r="N45" s="145"/>
      <c r="O45" s="145"/>
      <c r="P45" s="145"/>
      <c r="Q45" s="145"/>
      <c r="R45" s="145"/>
      <c r="S45" s="145"/>
      <c r="T45" s="145"/>
      <c r="U45" s="145"/>
      <c r="V45" s="2"/>
      <c r="W45" s="2"/>
      <c r="X45" s="2"/>
      <c r="Y45" s="27"/>
      <c r="Z45" s="19"/>
      <c r="AA45" s="19"/>
      <c r="AB45" s="19"/>
      <c r="AC45" s="28"/>
    </row>
    <row r="46" spans="1:37" ht="15.75" customHeight="1" thickBot="1" x14ac:dyDescent="0.35">
      <c r="A46" s="2"/>
      <c r="B46" s="142" t="str">
        <f>'Input keuzevariabelen'!$F$11</f>
        <v>Behaalde omzet</v>
      </c>
      <c r="C46" s="144">
        <f>SUMIFS(Data!$I:$I,Data!$H:$H,$B46,Data!$E:$E,C$39,Data!$F:$F,C$40)</f>
        <v>0</v>
      </c>
      <c r="D46" s="144">
        <f>SUMIFS(Data!$I:$I,Data!$H:$H,$B46,Data!$E:$E,D$39,Data!$F:$F,D$40)</f>
        <v>0</v>
      </c>
      <c r="E46" s="144">
        <f>SUMIFS(Data!$I:$I,Data!$H:$H,$B46,Data!$E:$E,E$39,Data!$F:$F,E$40)</f>
        <v>0</v>
      </c>
      <c r="F46" s="144">
        <f>SUMIFS(Data!$I:$I,Data!$H:$H,$B46,Data!$E:$E,F$39,Data!$F:$F,F$40)</f>
        <v>0</v>
      </c>
      <c r="G46" s="144">
        <f>SUMIFS(Data!$I:$I,Data!$H:$H,$B46,Data!$E:$E,G$39,Data!$F:$F,G$40)</f>
        <v>0</v>
      </c>
      <c r="H46" s="144">
        <f>SUMIFS(Data!$I:$I,Data!$H:$H,$B46,Data!$E:$E,H$39,Data!$F:$F,H$40)</f>
        <v>0</v>
      </c>
      <c r="I46" s="144">
        <f>SUMIFS(Data!$I:$I,Data!$H:$H,$B46,Data!$E:$E,I$39,Data!$F:$F,I$40)</f>
        <v>0</v>
      </c>
      <c r="J46" s="144">
        <f>SUMIFS(Data!$I:$I,Data!$H:$H,$B46,Data!$E:$E,J$39,Data!$F:$F,J$40)</f>
        <v>0</v>
      </c>
      <c r="K46" s="2"/>
      <c r="L46" s="2"/>
      <c r="M46" s="142" t="str">
        <f>'Input keuzevariabelen'!$F$11</f>
        <v>Behaalde omzet</v>
      </c>
      <c r="N46" s="140">
        <f>SUMIFS(Data!$J:$J,Data!$H:$H,$M46,Data!$E:$E,N$39,Data!$C:$C,$N$6,Data!$F:$F,N$40)</f>
        <v>0</v>
      </c>
      <c r="O46" s="140">
        <f>SUMIFS(Data!$J:$J,Data!$H:$H,$M46,Data!$E:$E,O$39,Data!$C:$C,$N$6,Data!$F:$F,O$40)</f>
        <v>0</v>
      </c>
      <c r="P46" s="140">
        <f>SUMIFS(Data!$J:$J,Data!$H:$H,$M46,Data!$E:$E,P$39,Data!$C:$C,$N$6,Data!$F:$F,P$40)</f>
        <v>0</v>
      </c>
      <c r="Q46" s="140">
        <f>SUMIFS(Data!$J:$J,Data!$H:$H,$M46,Data!$E:$E,Q$39,Data!$C:$C,$N$6,Data!$F:$F,Q$40)</f>
        <v>0</v>
      </c>
      <c r="R46" s="140">
        <f>SUMIFS(Data!$J:$J,Data!$H:$H,$M46,Data!$E:$E,R$39,Data!$C:$C,$N$6,Data!$F:$F,R$40)</f>
        <v>0</v>
      </c>
      <c r="S46" s="140">
        <f>SUMIFS(Data!$J:$J,Data!$H:$H,$M46,Data!$E:$E,S$39,Data!$C:$C,$N$6,Data!$F:$F,S$40)</f>
        <v>0</v>
      </c>
      <c r="T46" s="140">
        <f>SUMIFS(Data!$J:$J,Data!$H:$H,$M46,Data!$E:$E,T$39,Data!$C:$C,$N$6,Data!$F:$F,T$40)</f>
        <v>0</v>
      </c>
      <c r="U46" s="140">
        <f>SUMIFS(Data!$J:$J,Data!$H:$H,$M46,Data!$E:$E,U$39,Data!$C:$C,$N$6,Data!$F:$F,U$40)</f>
        <v>0</v>
      </c>
      <c r="V46" s="2"/>
      <c r="W46" s="2"/>
      <c r="X46" s="2"/>
      <c r="Y46" s="27"/>
      <c r="Z46" s="19"/>
      <c r="AA46" s="19"/>
      <c r="AB46" s="19"/>
      <c r="AC46" s="28"/>
    </row>
    <row r="47" spans="1:37" ht="15.75" customHeight="1" thickBot="1" x14ac:dyDescent="0.35">
      <c r="A47" s="2"/>
      <c r="B47" s="89" t="s">
        <v>79</v>
      </c>
      <c r="C47" s="84" t="e">
        <f>C35/C46</f>
        <v>#DIV/0!</v>
      </c>
      <c r="D47" s="84" t="e">
        <f t="shared" ref="D47:J47" si="37">D35/D46</f>
        <v>#DIV/0!</v>
      </c>
      <c r="E47" s="84" t="e">
        <f t="shared" si="37"/>
        <v>#DIV/0!</v>
      </c>
      <c r="F47" s="84" t="e">
        <f t="shared" si="37"/>
        <v>#DIV/0!</v>
      </c>
      <c r="G47" s="84" t="e">
        <f t="shared" si="37"/>
        <v>#DIV/0!</v>
      </c>
      <c r="H47" s="84" t="e">
        <f t="shared" si="37"/>
        <v>#DIV/0!</v>
      </c>
      <c r="I47" s="84" t="e">
        <f t="shared" ref="I47" si="38">I35/I46</f>
        <v>#DIV/0!</v>
      </c>
      <c r="J47" s="84" t="e">
        <f t="shared" si="37"/>
        <v>#DIV/0!</v>
      </c>
      <c r="K47" s="2"/>
      <c r="L47" s="2"/>
      <c r="M47" s="89" t="s">
        <v>79</v>
      </c>
      <c r="N47" s="84" t="e">
        <f>N35/N46</f>
        <v>#DIV/0!</v>
      </c>
      <c r="O47" s="84" t="e">
        <f t="shared" ref="O47:U47" si="39">O35/O46</f>
        <v>#DIV/0!</v>
      </c>
      <c r="P47" s="84" t="e">
        <f t="shared" si="39"/>
        <v>#DIV/0!</v>
      </c>
      <c r="Q47" s="84" t="e">
        <f t="shared" si="39"/>
        <v>#DIV/0!</v>
      </c>
      <c r="R47" s="84" t="e">
        <f t="shared" si="39"/>
        <v>#DIV/0!</v>
      </c>
      <c r="S47" s="84" t="e">
        <f t="shared" si="39"/>
        <v>#DIV/0!</v>
      </c>
      <c r="T47" s="84" t="e">
        <f t="shared" ref="T47" si="40">T35/T46</f>
        <v>#DIV/0!</v>
      </c>
      <c r="U47" s="84" t="e">
        <f t="shared" si="39"/>
        <v>#DIV/0!</v>
      </c>
      <c r="V47" s="2"/>
      <c r="W47" s="2"/>
      <c r="X47" s="2"/>
      <c r="Y47" s="27"/>
      <c r="Z47" s="19"/>
      <c r="AA47" s="19"/>
      <c r="AB47" s="19"/>
      <c r="AC47" s="28"/>
    </row>
    <row r="48" spans="1:37" ht="15.75" customHeight="1" x14ac:dyDescent="0.3">
      <c r="A48" s="2"/>
      <c r="B48" s="148" t="s">
        <v>80</v>
      </c>
      <c r="C48" s="149" t="e">
        <f>C47/$C$47</f>
        <v>#DIV/0!</v>
      </c>
      <c r="D48" s="149" t="e">
        <f t="shared" ref="D48:J48" si="41">D47/$C$47</f>
        <v>#DIV/0!</v>
      </c>
      <c r="E48" s="149" t="e">
        <f t="shared" si="41"/>
        <v>#DIV/0!</v>
      </c>
      <c r="F48" s="149" t="e">
        <f t="shared" si="41"/>
        <v>#DIV/0!</v>
      </c>
      <c r="G48" s="149" t="e">
        <f t="shared" si="41"/>
        <v>#DIV/0!</v>
      </c>
      <c r="H48" s="149" t="e">
        <f t="shared" si="41"/>
        <v>#DIV/0!</v>
      </c>
      <c r="I48" s="149" t="e">
        <f t="shared" ref="I48" si="42">I47/$C$47</f>
        <v>#DIV/0!</v>
      </c>
      <c r="J48" s="149" t="e">
        <f t="shared" si="41"/>
        <v>#DIV/0!</v>
      </c>
      <c r="K48" s="2"/>
      <c r="L48" s="2"/>
      <c r="M48" s="148" t="s">
        <v>80</v>
      </c>
      <c r="N48" s="149" t="e">
        <f>N47/$N$47</f>
        <v>#DIV/0!</v>
      </c>
      <c r="O48" s="149" t="e">
        <f t="shared" ref="O48:U48" si="43">O47/$N$47</f>
        <v>#DIV/0!</v>
      </c>
      <c r="P48" s="149" t="e">
        <f t="shared" si="43"/>
        <v>#DIV/0!</v>
      </c>
      <c r="Q48" s="149" t="e">
        <f t="shared" si="43"/>
        <v>#DIV/0!</v>
      </c>
      <c r="R48" s="149" t="e">
        <f t="shared" si="43"/>
        <v>#DIV/0!</v>
      </c>
      <c r="S48" s="149" t="e">
        <f t="shared" si="43"/>
        <v>#DIV/0!</v>
      </c>
      <c r="T48" s="149" t="e">
        <f t="shared" ref="T48" si="44">T47/$N$47</f>
        <v>#DIV/0!</v>
      </c>
      <c r="U48" s="149" t="e">
        <f t="shared" si="43"/>
        <v>#DIV/0!</v>
      </c>
      <c r="V48" s="2"/>
      <c r="W48" s="2"/>
      <c r="X48" s="2"/>
    </row>
    <row r="49" spans="1:37" ht="15.75" customHeight="1" thickBot="1" x14ac:dyDescent="0.35">
      <c r="A49" s="2"/>
      <c r="B49" s="123" t="str">
        <f>'Input keuzevariabelen'!$F$12</f>
        <v>Aantal FTE</v>
      </c>
      <c r="C49" s="140">
        <f>SUMIFS(Data!$I:$I,Data!$H:$H,$B49,Data!$E:$E,C$39,Data!$F:$F,C$40)</f>
        <v>0</v>
      </c>
      <c r="D49" s="140">
        <f>SUMIFS(Data!$I:$I,Data!$H:$H,$B49,Data!$E:$E,D$39,Data!$F:$F,D$40)</f>
        <v>0</v>
      </c>
      <c r="E49" s="140">
        <f>SUMIFS(Data!$I:$I,Data!$H:$H,$B49,Data!$E:$E,E$39,Data!$F:$F,E$40)</f>
        <v>0</v>
      </c>
      <c r="F49" s="140">
        <f>SUMIFS(Data!$I:$I,Data!$H:$H,$B49,Data!$E:$E,F$39,Data!$F:$F,F$40)</f>
        <v>0</v>
      </c>
      <c r="G49" s="140">
        <f>SUMIFS(Data!$I:$I,Data!$H:$H,$B49,Data!$E:$E,G$39,Data!$F:$F,G$40)</f>
        <v>0</v>
      </c>
      <c r="H49" s="140">
        <f>SUMIFS(Data!$I:$I,Data!$H:$H,$B49,Data!$E:$E,H$39,Data!$F:$F,H$40)</f>
        <v>0</v>
      </c>
      <c r="I49" s="140">
        <f>SUMIFS(Data!$I:$I,Data!$H:$H,$B49,Data!$E:$E,I$39,Data!$F:$F,I$40)</f>
        <v>0</v>
      </c>
      <c r="J49" s="140">
        <f>SUMIFS(Data!$I:$I,Data!$H:$H,$B49,Data!$E:$E,J$39,Data!$F:$F,J$40)</f>
        <v>0</v>
      </c>
      <c r="K49" s="2"/>
      <c r="L49" s="2"/>
      <c r="M49" s="123" t="str">
        <f>'Input keuzevariabelen'!$F$12</f>
        <v>Aantal FTE</v>
      </c>
      <c r="N49" s="140">
        <f>SUMIFS(Data!$J:$J,Data!$H:$H,$M49,Data!$E:$E,N$39,Data!$C:$C,$N$6,Data!$F:$F,N$40)</f>
        <v>0</v>
      </c>
      <c r="O49" s="140">
        <f>SUMIFS(Data!$J:$J,Data!$H:$H,$M49,Data!$E:$E,O$39,Data!$C:$C,$N$6,Data!$F:$F,O$40)</f>
        <v>0</v>
      </c>
      <c r="P49" s="140">
        <f>SUMIFS(Data!$J:$J,Data!$H:$H,$M49,Data!$E:$E,P$39,Data!$C:$C,$N$6,Data!$F:$F,P$40)</f>
        <v>0</v>
      </c>
      <c r="Q49" s="140">
        <f>SUMIFS(Data!$J:$J,Data!$H:$H,$M49,Data!$E:$E,Q$39,Data!$C:$C,$N$6,Data!$F:$F,Q$40)</f>
        <v>0</v>
      </c>
      <c r="R49" s="140">
        <f>SUMIFS(Data!$J:$J,Data!$H:$H,$M49,Data!$E:$E,R$39,Data!$C:$C,$N$6,Data!$F:$F,R$40)</f>
        <v>0</v>
      </c>
      <c r="S49" s="140">
        <f>SUMIFS(Data!$J:$J,Data!$H:$H,$M49,Data!$E:$E,S$39,Data!$C:$C,$N$6,Data!$F:$F,S$40)</f>
        <v>0</v>
      </c>
      <c r="T49" s="140">
        <f>SUMIFS(Data!$J:$J,Data!$H:$H,$M49,Data!$E:$E,T$39,Data!$C:$C,$N$6,Data!$F:$F,T$40)</f>
        <v>0</v>
      </c>
      <c r="U49" s="140">
        <f>SUMIFS(Data!$J:$J,Data!$H:$H,$M49,Data!$E:$E,U$39,Data!$C:$C,$N$6,Data!$F:$F,U$40)</f>
        <v>0</v>
      </c>
      <c r="V49" s="2"/>
      <c r="W49" s="2"/>
      <c r="X49" s="2"/>
    </row>
    <row r="50" spans="1:37" ht="15.75" customHeight="1" thickBot="1" x14ac:dyDescent="0.35">
      <c r="A50" s="2"/>
      <c r="B50" s="89" t="s">
        <v>79</v>
      </c>
      <c r="C50" s="84" t="e">
        <f>C35/C49</f>
        <v>#DIV/0!</v>
      </c>
      <c r="D50" s="84" t="e">
        <f t="shared" ref="D50:J50" si="45">D35/D49</f>
        <v>#DIV/0!</v>
      </c>
      <c r="E50" s="84" t="e">
        <f t="shared" si="45"/>
        <v>#DIV/0!</v>
      </c>
      <c r="F50" s="84" t="e">
        <f t="shared" si="45"/>
        <v>#DIV/0!</v>
      </c>
      <c r="G50" s="84" t="e">
        <f t="shared" si="45"/>
        <v>#DIV/0!</v>
      </c>
      <c r="H50" s="84" t="e">
        <f t="shared" si="45"/>
        <v>#DIV/0!</v>
      </c>
      <c r="I50" s="84" t="e">
        <f t="shared" ref="I50" si="46">I35/I49</f>
        <v>#DIV/0!</v>
      </c>
      <c r="J50" s="84" t="e">
        <f t="shared" si="45"/>
        <v>#DIV/0!</v>
      </c>
      <c r="K50" s="2"/>
      <c r="L50" s="2"/>
      <c r="M50" s="89" t="s">
        <v>79</v>
      </c>
      <c r="N50" s="84" t="e">
        <f>N35/N49</f>
        <v>#DIV/0!</v>
      </c>
      <c r="O50" s="84" t="e">
        <f t="shared" ref="O50:U50" si="47">O35/O49</f>
        <v>#DIV/0!</v>
      </c>
      <c r="P50" s="84" t="e">
        <f t="shared" si="47"/>
        <v>#DIV/0!</v>
      </c>
      <c r="Q50" s="84" t="e">
        <f t="shared" si="47"/>
        <v>#DIV/0!</v>
      </c>
      <c r="R50" s="84" t="e">
        <f t="shared" si="47"/>
        <v>#DIV/0!</v>
      </c>
      <c r="S50" s="84" t="e">
        <f t="shared" si="47"/>
        <v>#DIV/0!</v>
      </c>
      <c r="T50" s="84" t="e">
        <f t="shared" ref="T50" si="48">T35/T49</f>
        <v>#DIV/0!</v>
      </c>
      <c r="U50" s="84" t="e">
        <f t="shared" si="47"/>
        <v>#DIV/0!</v>
      </c>
      <c r="V50" s="2"/>
      <c r="W50" s="2"/>
      <c r="X50" s="2"/>
    </row>
    <row r="51" spans="1:37" ht="15.75" customHeight="1" x14ac:dyDescent="0.3">
      <c r="A51" s="2"/>
      <c r="B51" s="148" t="s">
        <v>81</v>
      </c>
      <c r="C51" s="149" t="e">
        <f>C50/$C$50</f>
        <v>#DIV/0!</v>
      </c>
      <c r="D51" s="149" t="e">
        <f t="shared" ref="D51:J51" si="49">D50/$C$50</f>
        <v>#DIV/0!</v>
      </c>
      <c r="E51" s="149" t="e">
        <f t="shared" si="49"/>
        <v>#DIV/0!</v>
      </c>
      <c r="F51" s="149" t="e">
        <f t="shared" si="49"/>
        <v>#DIV/0!</v>
      </c>
      <c r="G51" s="149" t="e">
        <f t="shared" si="49"/>
        <v>#DIV/0!</v>
      </c>
      <c r="H51" s="149" t="e">
        <f t="shared" si="49"/>
        <v>#DIV/0!</v>
      </c>
      <c r="I51" s="149" t="e">
        <f t="shared" ref="I51" si="50">I50/$C$50</f>
        <v>#DIV/0!</v>
      </c>
      <c r="J51" s="149" t="e">
        <f t="shared" si="49"/>
        <v>#DIV/0!</v>
      </c>
      <c r="K51" s="2"/>
      <c r="L51" s="2"/>
      <c r="M51" s="148" t="s">
        <v>81</v>
      </c>
      <c r="N51" s="149" t="e">
        <f>N50/$N$50</f>
        <v>#DIV/0!</v>
      </c>
      <c r="O51" s="149" t="e">
        <f t="shared" ref="O51:U51" si="51">O50/$N$50</f>
        <v>#DIV/0!</v>
      </c>
      <c r="P51" s="149" t="e">
        <f t="shared" si="51"/>
        <v>#DIV/0!</v>
      </c>
      <c r="Q51" s="149" t="e">
        <f t="shared" si="51"/>
        <v>#DIV/0!</v>
      </c>
      <c r="R51" s="149" t="e">
        <f t="shared" si="51"/>
        <v>#DIV/0!</v>
      </c>
      <c r="S51" s="149" t="e">
        <f t="shared" si="51"/>
        <v>#DIV/0!</v>
      </c>
      <c r="T51" s="149" t="e">
        <f t="shared" ref="T51" si="52">T50/$N$50</f>
        <v>#DIV/0!</v>
      </c>
      <c r="U51" s="149" t="e">
        <f t="shared" si="51"/>
        <v>#DIV/0!</v>
      </c>
      <c r="V51" s="2"/>
      <c r="W51" s="2"/>
      <c r="X51" s="2"/>
    </row>
    <row r="52" spans="1:37" ht="15.75" customHeight="1" thickBot="1" x14ac:dyDescent="0.35">
      <c r="A52" s="2"/>
      <c r="B52" s="123" t="str">
        <f>'Input keuzevariabelen'!$F$13</f>
        <v>Gereden kilometers</v>
      </c>
      <c r="C52" s="140">
        <f>SUMIFS(Data!$I:$I,Data!$H:$H,$B52,Data!$E:$E,C$39,Data!$F:$F,C$40)</f>
        <v>0</v>
      </c>
      <c r="D52" s="140">
        <f>SUMIFS(Data!$I:$I,Data!$H:$H,$B52,Data!$E:$E,D$39,Data!$F:$F,D$40)</f>
        <v>0</v>
      </c>
      <c r="E52" s="140">
        <f>SUMIFS(Data!$I:$I,Data!$H:$H,$B52,Data!$E:$E,E$39,Data!$F:$F,E$40)</f>
        <v>0</v>
      </c>
      <c r="F52" s="140">
        <f>SUMIFS(Data!$I:$I,Data!$H:$H,$B52,Data!$E:$E,F$39,Data!$F:$F,F$40)</f>
        <v>0</v>
      </c>
      <c r="G52" s="140">
        <f>SUMIFS(Data!$I:$I,Data!$H:$H,$B52,Data!$E:$E,G$39,Data!$F:$F,G$40)</f>
        <v>0</v>
      </c>
      <c r="H52" s="140">
        <f>SUMIFS(Data!$I:$I,Data!$H:$H,$B52,Data!$E:$E,H$39,Data!$F:$F,H$40)</f>
        <v>0</v>
      </c>
      <c r="I52" s="140">
        <f>SUMIFS(Data!$I:$I,Data!$H:$H,$B52,Data!$E:$E,I$39,Data!$F:$F,I$40)</f>
        <v>0</v>
      </c>
      <c r="J52" s="140">
        <f>SUMIFS(Data!$I:$I,Data!$H:$H,$B52,Data!$E:$E,J$39,Data!$F:$F,J$40)</f>
        <v>0</v>
      </c>
      <c r="K52" s="2"/>
      <c r="L52" s="2"/>
      <c r="M52" s="123" t="str">
        <f>'Input keuzevariabelen'!$F$13</f>
        <v>Gereden kilometers</v>
      </c>
      <c r="N52" s="140">
        <f>SUMIFS(Data!$J:$J,Data!$H:$H,$M52,Data!$E:$E,N$39,Data!$C:$C,$N$6,Data!$F:$F,N$40)</f>
        <v>0</v>
      </c>
      <c r="O52" s="140">
        <f>SUMIFS(Data!$J:$J,Data!$H:$H,$M52,Data!$E:$E,O$39,Data!$C:$C,$N$6,Data!$F:$F,O$40)</f>
        <v>0</v>
      </c>
      <c r="P52" s="140">
        <f>SUMIFS(Data!$J:$J,Data!$H:$H,$M52,Data!$E:$E,P$39,Data!$C:$C,$N$6,Data!$F:$F,P$40)</f>
        <v>0</v>
      </c>
      <c r="Q52" s="140">
        <f>SUMIFS(Data!$J:$J,Data!$H:$H,$M52,Data!$E:$E,Q$39,Data!$C:$C,$N$6,Data!$F:$F,Q$40)</f>
        <v>0</v>
      </c>
      <c r="R52" s="140">
        <f>SUMIFS(Data!$J:$J,Data!$H:$H,$M52,Data!$E:$E,R$39,Data!$C:$C,$N$6,Data!$F:$F,R$40)</f>
        <v>0</v>
      </c>
      <c r="S52" s="140">
        <f>SUMIFS(Data!$J:$J,Data!$H:$H,$M52,Data!$E:$E,S$39,Data!$C:$C,$N$6,Data!$F:$F,S$40)</f>
        <v>0</v>
      </c>
      <c r="T52" s="140">
        <f>SUMIFS(Data!$J:$J,Data!$H:$H,$M52,Data!$E:$E,T$39,Data!$C:$C,$N$6,Data!$F:$F,T$40)</f>
        <v>0</v>
      </c>
      <c r="U52" s="140">
        <f>SUMIFS(Data!$J:$J,Data!$H:$H,$M52,Data!$E:$E,U$39,Data!$C:$C,$N$6,Data!$F:$F,U$40)</f>
        <v>0</v>
      </c>
      <c r="V52" s="2"/>
      <c r="W52" s="2"/>
      <c r="X52" s="2"/>
    </row>
    <row r="53" spans="1:37" ht="15.75" customHeight="1" thickBot="1" x14ac:dyDescent="0.35">
      <c r="A53" s="2"/>
      <c r="B53" s="89" t="s">
        <v>79</v>
      </c>
      <c r="C53" s="84" t="e">
        <f>C35/C52</f>
        <v>#DIV/0!</v>
      </c>
      <c r="D53" s="84" t="e">
        <f t="shared" ref="D53:J53" si="53">D35/D52</f>
        <v>#DIV/0!</v>
      </c>
      <c r="E53" s="84" t="e">
        <f t="shared" si="53"/>
        <v>#DIV/0!</v>
      </c>
      <c r="F53" s="84" t="e">
        <f t="shared" si="53"/>
        <v>#DIV/0!</v>
      </c>
      <c r="G53" s="84" t="e">
        <f t="shared" si="53"/>
        <v>#DIV/0!</v>
      </c>
      <c r="H53" s="84" t="e">
        <f t="shared" si="53"/>
        <v>#DIV/0!</v>
      </c>
      <c r="I53" s="84" t="e">
        <f t="shared" ref="I53" si="54">I35/I52</f>
        <v>#DIV/0!</v>
      </c>
      <c r="J53" s="84" t="e">
        <f t="shared" si="53"/>
        <v>#DIV/0!</v>
      </c>
      <c r="K53" s="2"/>
      <c r="L53" s="2"/>
      <c r="M53" s="89" t="s">
        <v>79</v>
      </c>
      <c r="N53" s="84" t="e">
        <f>N35/N52</f>
        <v>#DIV/0!</v>
      </c>
      <c r="O53" s="84" t="e">
        <f t="shared" ref="O53:U53" si="55">O35/O52</f>
        <v>#DIV/0!</v>
      </c>
      <c r="P53" s="84" t="e">
        <f t="shared" si="55"/>
        <v>#DIV/0!</v>
      </c>
      <c r="Q53" s="84" t="e">
        <f t="shared" si="55"/>
        <v>#DIV/0!</v>
      </c>
      <c r="R53" s="84" t="e">
        <f t="shared" si="55"/>
        <v>#DIV/0!</v>
      </c>
      <c r="S53" s="84" t="e">
        <f t="shared" si="55"/>
        <v>#DIV/0!</v>
      </c>
      <c r="T53" s="84" t="e">
        <f t="shared" ref="T53" si="56">T35/T52</f>
        <v>#DIV/0!</v>
      </c>
      <c r="U53" s="84" t="e">
        <f t="shared" si="55"/>
        <v>#DIV/0!</v>
      </c>
      <c r="V53" s="2"/>
      <c r="W53" s="2"/>
      <c r="X53" s="2"/>
    </row>
    <row r="54" spans="1:37" ht="15.75" customHeight="1" x14ac:dyDescent="0.3">
      <c r="A54" s="2"/>
      <c r="B54" s="148" t="s">
        <v>82</v>
      </c>
      <c r="C54" s="149" t="e">
        <f>C53/$C$53</f>
        <v>#DIV/0!</v>
      </c>
      <c r="D54" s="149" t="e">
        <f t="shared" ref="D54:J54" si="57">D53/$C$53</f>
        <v>#DIV/0!</v>
      </c>
      <c r="E54" s="149" t="e">
        <f t="shared" si="57"/>
        <v>#DIV/0!</v>
      </c>
      <c r="F54" s="149" t="e">
        <f t="shared" si="57"/>
        <v>#DIV/0!</v>
      </c>
      <c r="G54" s="149" t="e">
        <f t="shared" si="57"/>
        <v>#DIV/0!</v>
      </c>
      <c r="H54" s="149" t="e">
        <f t="shared" si="57"/>
        <v>#DIV/0!</v>
      </c>
      <c r="I54" s="149" t="e">
        <f t="shared" ref="I54" si="58">I53/$C$53</f>
        <v>#DIV/0!</v>
      </c>
      <c r="J54" s="149" t="e">
        <f t="shared" si="57"/>
        <v>#DIV/0!</v>
      </c>
      <c r="K54" s="2"/>
      <c r="L54" s="2"/>
      <c r="M54" s="148" t="s">
        <v>82</v>
      </c>
      <c r="N54" s="149" t="e">
        <f>N53/$N$53</f>
        <v>#DIV/0!</v>
      </c>
      <c r="O54" s="149" t="e">
        <f t="shared" ref="O54:S54" si="59">O53/$N$53</f>
        <v>#DIV/0!</v>
      </c>
      <c r="P54" s="149" t="e">
        <f t="shared" si="59"/>
        <v>#DIV/0!</v>
      </c>
      <c r="Q54" s="149" t="e">
        <f t="shared" si="59"/>
        <v>#DIV/0!</v>
      </c>
      <c r="R54" s="149" t="e">
        <f t="shared" si="59"/>
        <v>#DIV/0!</v>
      </c>
      <c r="S54" s="149" t="e">
        <f t="shared" si="59"/>
        <v>#DIV/0!</v>
      </c>
      <c r="T54" s="149" t="e">
        <f>T53/$N$53</f>
        <v>#DIV/0!</v>
      </c>
      <c r="U54" s="149" t="e">
        <f>U53/$N$53</f>
        <v>#DIV/0!</v>
      </c>
      <c r="V54" s="2"/>
      <c r="W54" s="2"/>
      <c r="X54" s="2"/>
    </row>
    <row r="55" spans="1:37" ht="15.7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37" ht="36" customHeight="1" x14ac:dyDescent="0.3">
      <c r="A56" s="2"/>
      <c r="B56" s="21"/>
      <c r="C56" s="24"/>
      <c r="D56" s="24"/>
      <c r="E56" s="24"/>
      <c r="F56" s="24"/>
      <c r="G56" s="24"/>
      <c r="H56" s="24"/>
      <c r="I56" s="24"/>
      <c r="J56" s="24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AK56" s="16"/>
    </row>
    <row r="57" spans="1:37" ht="15.75" customHeight="1" x14ac:dyDescent="0.3">
      <c r="A57" s="2"/>
      <c r="B57" s="11"/>
      <c r="C57" s="17"/>
      <c r="D57" s="17"/>
      <c r="E57" s="17"/>
      <c r="F57" s="17"/>
      <c r="G57" s="17"/>
      <c r="H57" s="17"/>
      <c r="I57" s="17"/>
      <c r="J57" s="17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AK57" s="16"/>
    </row>
    <row r="58" spans="1:37" ht="15.75" customHeight="1" x14ac:dyDescent="0.3">
      <c r="A58" s="2"/>
      <c r="B58" s="11"/>
      <c r="C58" s="17"/>
      <c r="D58" s="17"/>
      <c r="E58" s="17"/>
      <c r="F58" s="17"/>
      <c r="G58" s="17"/>
      <c r="H58" s="17"/>
      <c r="I58" s="17"/>
      <c r="J58" s="17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AK58" s="16"/>
    </row>
    <row r="59" spans="1:37" ht="15.75" customHeight="1" x14ac:dyDescent="0.3">
      <c r="A59" s="2"/>
      <c r="B59" s="12"/>
      <c r="C59" s="17"/>
      <c r="D59" s="17"/>
      <c r="E59" s="17"/>
      <c r="F59" s="17"/>
      <c r="G59" s="17"/>
      <c r="H59" s="17"/>
      <c r="I59" s="17"/>
      <c r="J59" s="17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AK59" s="16"/>
    </row>
    <row r="60" spans="1:37" ht="15.75" customHeight="1" x14ac:dyDescent="0.3">
      <c r="A60" s="2"/>
      <c r="B60" s="2"/>
      <c r="C60" s="17"/>
      <c r="D60" s="17"/>
      <c r="E60" s="17"/>
      <c r="F60" s="17"/>
      <c r="G60" s="17"/>
      <c r="H60" s="17"/>
      <c r="I60" s="17"/>
      <c r="J60" s="17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AK60" s="16"/>
    </row>
    <row r="61" spans="1:37" ht="15.75" customHeight="1" x14ac:dyDescent="0.3">
      <c r="A61" s="2"/>
      <c r="B61" s="11"/>
      <c r="C61" s="17"/>
      <c r="D61" s="17"/>
      <c r="E61" s="17"/>
      <c r="F61" s="17"/>
      <c r="G61" s="17"/>
      <c r="H61" s="17"/>
      <c r="I61" s="17"/>
      <c r="J61" s="17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AK61" s="16"/>
    </row>
    <row r="62" spans="1:37" ht="15.75" customHeight="1" x14ac:dyDescent="0.3">
      <c r="A62" s="2"/>
      <c r="B62" s="12"/>
      <c r="C62" s="17"/>
      <c r="D62" s="17"/>
      <c r="E62" s="17"/>
      <c r="F62" s="17"/>
      <c r="G62" s="17"/>
      <c r="H62" s="17"/>
      <c r="I62" s="17"/>
      <c r="J62" s="17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AK62" s="16"/>
    </row>
    <row r="63" spans="1:37" ht="15.75" customHeight="1" x14ac:dyDescent="0.3">
      <c r="A63" s="2"/>
      <c r="B63" s="12"/>
      <c r="C63" s="17"/>
      <c r="D63" s="17"/>
      <c r="E63" s="17"/>
      <c r="F63" s="17"/>
      <c r="G63" s="17"/>
      <c r="H63" s="17"/>
      <c r="I63" s="17"/>
      <c r="J63" s="17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AK63" s="16"/>
    </row>
    <row r="64" spans="1:37" ht="15.75" customHeight="1" x14ac:dyDescent="0.3">
      <c r="A64" s="2"/>
      <c r="B64" s="12"/>
      <c r="C64" s="17"/>
      <c r="D64" s="17"/>
      <c r="E64" s="17"/>
      <c r="F64" s="17"/>
      <c r="G64" s="17"/>
      <c r="H64" s="17"/>
      <c r="I64" s="17"/>
      <c r="J64" s="17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37" ht="15.75" customHeight="1" x14ac:dyDescent="0.3">
      <c r="A65" s="2"/>
      <c r="B65" s="18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37" ht="15.75" customHeight="1" x14ac:dyDescent="0.3">
      <c r="A66" s="2"/>
      <c r="B66" s="18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37" ht="15.75" customHeight="1" x14ac:dyDescent="0.3">
      <c r="A67" s="2"/>
      <c r="B67" s="27"/>
      <c r="C67" s="19"/>
      <c r="D67" s="19"/>
      <c r="E67" s="19"/>
      <c r="F67" s="19"/>
      <c r="G67" s="19"/>
      <c r="H67" s="19"/>
      <c r="I67" s="19"/>
      <c r="J67" s="19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37" ht="15.7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AJ68" s="2"/>
      <c r="AK68" s="2"/>
    </row>
    <row r="69" spans="1:37" ht="15.7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AJ69" s="2"/>
      <c r="AK69" s="2"/>
    </row>
    <row r="70" spans="1:37" ht="15.7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AJ70" s="2"/>
      <c r="AK70" s="2"/>
    </row>
    <row r="71" spans="1:37" ht="15.7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AJ71" s="2"/>
      <c r="AK71" s="2"/>
    </row>
    <row r="72" spans="1:37" ht="15.75" customHeight="1" thickBo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AJ72" s="2"/>
      <c r="AK72" s="2"/>
    </row>
    <row r="73" spans="1:37" ht="33.75" customHeight="1" thickTop="1" thickBot="1" x14ac:dyDescent="0.35">
      <c r="A73" s="2"/>
      <c r="B73" s="339" t="s">
        <v>83</v>
      </c>
      <c r="C73" s="340"/>
      <c r="D73" s="340"/>
      <c r="E73" s="340"/>
      <c r="F73" s="340"/>
      <c r="G73" s="340"/>
      <c r="H73" s="340"/>
      <c r="I73" s="340"/>
      <c r="J73" s="340"/>
      <c r="K73" s="29"/>
      <c r="L73" s="2"/>
      <c r="M73" s="339" t="s">
        <v>84</v>
      </c>
      <c r="N73" s="340"/>
      <c r="O73" s="340"/>
      <c r="P73" s="340"/>
      <c r="Q73" s="340"/>
      <c r="R73" s="340"/>
      <c r="S73" s="340"/>
      <c r="T73" s="340"/>
      <c r="U73" s="340"/>
      <c r="V73" s="2"/>
      <c r="W73" s="2"/>
      <c r="X73" s="2"/>
      <c r="AJ73" s="2"/>
      <c r="AK73" s="2"/>
    </row>
    <row r="74" spans="1:37" ht="18.75" customHeight="1" thickTop="1" thickBot="1" x14ac:dyDescent="0.35">
      <c r="A74" s="2"/>
      <c r="B74" s="73"/>
      <c r="C74" s="74">
        <v>2019</v>
      </c>
      <c r="D74" s="74">
        <f>C74+1</f>
        <v>2020</v>
      </c>
      <c r="E74" s="74">
        <f t="shared" ref="E74:H74" si="60">D74+1</f>
        <v>2021</v>
      </c>
      <c r="F74" s="74">
        <f t="shared" si="60"/>
        <v>2022</v>
      </c>
      <c r="G74" s="74">
        <f t="shared" si="60"/>
        <v>2023</v>
      </c>
      <c r="H74" s="74">
        <f t="shared" si="60"/>
        <v>2024</v>
      </c>
      <c r="I74" s="74">
        <f t="shared" ref="I74" si="61">H74+1</f>
        <v>2025</v>
      </c>
      <c r="J74" s="74">
        <f t="shared" ref="J74" si="62">I74+1</f>
        <v>2026</v>
      </c>
      <c r="L74" s="2"/>
      <c r="M74" s="73"/>
      <c r="N74" s="74">
        <v>2019</v>
      </c>
      <c r="O74" s="74">
        <f>+N74+1</f>
        <v>2020</v>
      </c>
      <c r="P74" s="74">
        <f t="shared" ref="P74:S74" si="63">+O74+1</f>
        <v>2021</v>
      </c>
      <c r="Q74" s="74">
        <f t="shared" si="63"/>
        <v>2022</v>
      </c>
      <c r="R74" s="74">
        <f t="shared" si="63"/>
        <v>2023</v>
      </c>
      <c r="S74" s="74">
        <f t="shared" si="63"/>
        <v>2024</v>
      </c>
      <c r="T74" s="74">
        <f t="shared" ref="T74" si="64">+S74+1</f>
        <v>2025</v>
      </c>
      <c r="U74" s="74">
        <f t="shared" ref="U74" si="65">+T74+1</f>
        <v>2026</v>
      </c>
      <c r="V74" s="2"/>
      <c r="W74" s="2"/>
      <c r="X74" s="2"/>
      <c r="AJ74" s="2"/>
      <c r="AK74" s="2"/>
    </row>
    <row r="75" spans="1:37" ht="23.25" customHeight="1" thickTop="1" thickBot="1" x14ac:dyDescent="0.35">
      <c r="A75" s="2"/>
      <c r="B75" s="295" t="s">
        <v>16</v>
      </c>
      <c r="C75" s="297" t="s">
        <v>85</v>
      </c>
      <c r="D75" s="297" t="s">
        <v>85</v>
      </c>
      <c r="E75" s="297" t="s">
        <v>85</v>
      </c>
      <c r="F75" s="297" t="s">
        <v>85</v>
      </c>
      <c r="G75" s="297" t="s">
        <v>85</v>
      </c>
      <c r="H75" s="297" t="s">
        <v>85</v>
      </c>
      <c r="I75" s="297" t="s">
        <v>85</v>
      </c>
      <c r="J75" s="297" t="s">
        <v>85</v>
      </c>
      <c r="L75" s="2"/>
      <c r="M75" s="295" t="s">
        <v>16</v>
      </c>
      <c r="N75" s="297" t="s">
        <v>85</v>
      </c>
      <c r="O75" s="297" t="s">
        <v>85</v>
      </c>
      <c r="P75" s="297" t="s">
        <v>85</v>
      </c>
      <c r="Q75" s="297" t="s">
        <v>85</v>
      </c>
      <c r="R75" s="297" t="s">
        <v>85</v>
      </c>
      <c r="S75" s="297" t="s">
        <v>85</v>
      </c>
      <c r="T75" s="297" t="s">
        <v>85</v>
      </c>
      <c r="U75" s="297" t="s">
        <v>85</v>
      </c>
      <c r="V75" s="2"/>
      <c r="W75" s="2"/>
      <c r="X75" s="2"/>
      <c r="AJ75" s="2"/>
      <c r="AK75" s="2"/>
    </row>
    <row r="76" spans="1:37" ht="15.75" customHeight="1" thickTop="1" thickBot="1" x14ac:dyDescent="0.35">
      <c r="A76" s="2"/>
      <c r="B76" s="60" t="s">
        <v>21</v>
      </c>
      <c r="C76" s="321">
        <f>SUMIFS(Data!$N:$N,Data!$H:$H,$B76,Data!$E:$E,C$74,Data!$F:$F,C$75)</f>
        <v>1092.8509200000001</v>
      </c>
      <c r="D76" s="321">
        <f>SUMIFS(Data!$N:$N,Data!$H:$H,$B76,Data!$E:$E,D$74,Data!$F:$F,D$75)</f>
        <v>978.33670799999993</v>
      </c>
      <c r="E76" s="321">
        <f>SUMIFS(Data!$N:$N,Data!$H:$H,$B76,Data!$E:$E,E$74,Data!$F:$F,E$75)</f>
        <v>978.58539599999995</v>
      </c>
      <c r="F76" s="321">
        <f>SUMIFS(Data!$N:$N,Data!$H:$H,$B76,Data!$E:$E,F$74,Data!$F:$F,F$75)</f>
        <v>1069.9240050000001</v>
      </c>
      <c r="G76" s="321">
        <f>SUMIFS(Data!$N:$N,Data!$H:$H,$B76,Data!$E:$E,G$74,Data!$F:$F,G$75)</f>
        <v>866.17792800000007</v>
      </c>
      <c r="H76" s="77">
        <f>SUMIFS(Data!$N:$N,Data!$H:$H,$B76,Data!$E:$E,H$74,Data!$F:$F,H$75)</f>
        <v>881.73092700000007</v>
      </c>
      <c r="I76" s="77">
        <f>SUMIFS(Data!$N:$N,Data!$H:$H,$B76,Data!$E:$E,I$74,Data!$F:$F,I$75)</f>
        <v>0</v>
      </c>
      <c r="J76" s="77">
        <f>SUMIFS(Data!$N:$N,Data!$H:$H,$B76,Data!$E:$E,J$74,Data!$F:$F,J$75)</f>
        <v>0</v>
      </c>
      <c r="L76" s="2"/>
      <c r="M76" s="60" t="s">
        <v>21</v>
      </c>
      <c r="N76" s="321">
        <f>SUMIFS(Data!$N:$N,Data!$H:$H,$M76,Data!$E:$E,N$74,Data!$C:$C,$N$6,Data!$F:$F,N$75)</f>
        <v>913.95486000000005</v>
      </c>
      <c r="O76" s="321">
        <f>SUMIFS(Data!$N:$N,Data!$H:$H,$M76,Data!$E:$E,O$74,Data!$C:$C,$N$6,Data!$F:$F,O$75)</f>
        <v>799.96147199999996</v>
      </c>
      <c r="P76" s="321">
        <f>SUMIFS(Data!$N:$N,Data!$H:$H,$M76,Data!$E:$E,P$74,Data!$C:$C,$N$6,Data!$F:$F,P$75)</f>
        <v>787.04476799999998</v>
      </c>
      <c r="Q76" s="321">
        <f>SUMIFS(Data!$N:$N,Data!$H:$H,$M76,Data!$E:$E,Q$74,Data!$C:$C,$N$6,Data!$F:$F,Q$75)</f>
        <v>878.00184000000002</v>
      </c>
      <c r="R76" s="321">
        <f>SUMIFS(Data!$N:$N,Data!$H:$H,$M76,Data!$E:$E,R$74,Data!$C:$C,$N$6,Data!$F:$F,R$75)</f>
        <v>736.02421200000003</v>
      </c>
      <c r="S76" s="77">
        <f>SUMIFS(Data!$N:$N,Data!$H:$H,$M76,Data!$E:$E,S$74,Data!$C:$C,$N$6,Data!$F:$F,S$75)</f>
        <v>752.76016200000004</v>
      </c>
      <c r="T76" s="77">
        <f>SUMIFS(Data!$N:$N,Data!$H:$H,$M76,Data!$E:$E,T$74,Data!$C:$C,$N$6,Data!$F:$F,T$75)</f>
        <v>0</v>
      </c>
      <c r="U76" s="77">
        <f>SUMIFS(Data!$N:$N,Data!$H:$H,$M76,Data!$E:$E,U$74,Data!$C:$C,$N$6,Data!$F:$F,U$75)</f>
        <v>0</v>
      </c>
      <c r="V76" s="2"/>
      <c r="W76" s="2"/>
      <c r="X76" s="2"/>
      <c r="AJ76" s="2"/>
      <c r="AK76" s="2"/>
    </row>
    <row r="77" spans="1:37" ht="15.75" customHeight="1" thickTop="1" thickBot="1" x14ac:dyDescent="0.35">
      <c r="A77" s="2"/>
      <c r="B77" s="64" t="s">
        <v>23</v>
      </c>
      <c r="C77" s="321">
        <f>SUMIFS(Data!$N:$N,Data!$H:$H,$B77,Data!$E:$E,C$74,Data!$F:$F,C$75)</f>
        <v>0</v>
      </c>
      <c r="D77" s="321">
        <f>SUMIFS(Data!$N:$N,Data!$H:$H,$B77,Data!$E:$E,D$74,Data!$F:$F,D$75)</f>
        <v>0</v>
      </c>
      <c r="E77" s="321">
        <f>SUMIFS(Data!$N:$N,Data!$H:$H,$B77,Data!$E:$E,E$74,Data!$F:$F,E$75)</f>
        <v>0</v>
      </c>
      <c r="F77" s="321">
        <f>SUMIFS(Data!$N:$N,Data!$H:$H,$B77,Data!$E:$E,F$74,Data!$F:$F,F$75)</f>
        <v>0</v>
      </c>
      <c r="G77" s="321">
        <f>SUMIFS(Data!$N:$N,Data!$H:$H,$B77,Data!$E:$E,G$74,Data!$F:$F,G$75)</f>
        <v>0</v>
      </c>
      <c r="H77" s="77">
        <f>SUMIFS(Data!$N:$N,Data!$H:$H,$B77,Data!$E:$E,H$74,Data!$F:$F,H$75)</f>
        <v>0</v>
      </c>
      <c r="I77" s="77">
        <f>SUMIFS(Data!$N:$N,Data!$H:$H,$B77,Data!$E:$E,I$74,Data!$F:$F,I$75)</f>
        <v>0</v>
      </c>
      <c r="J77" s="77">
        <f>SUMIFS(Data!$N:$N,Data!$H:$H,$B77,Data!$E:$E,J$74,Data!$F:$F,J$75)</f>
        <v>0</v>
      </c>
      <c r="L77" s="2"/>
      <c r="M77" s="64" t="s">
        <v>23</v>
      </c>
      <c r="N77" s="321">
        <f>SUMIFS(Data!$N:$N,Data!$H:$H,$M77,Data!$E:$E,N$74,Data!$C:$C,$N$6,Data!$F:$F,N$75)</f>
        <v>0</v>
      </c>
      <c r="O77" s="321">
        <f>SUMIFS(Data!$N:$N,Data!$H:$H,$M77,Data!$E:$E,O$74,Data!$C:$C,$N$6,Data!$F:$F,O$75)</f>
        <v>0</v>
      </c>
      <c r="P77" s="321">
        <f>SUMIFS(Data!$N:$N,Data!$H:$H,$M77,Data!$E:$E,P$74,Data!$C:$C,$N$6,Data!$F:$F,P$75)</f>
        <v>0</v>
      </c>
      <c r="Q77" s="321">
        <f>SUMIFS(Data!$N:$N,Data!$H:$H,$M77,Data!$E:$E,Q$74,Data!$C:$C,$N$6,Data!$F:$F,Q$75)</f>
        <v>0</v>
      </c>
      <c r="R77" s="321">
        <f>SUMIFS(Data!$N:$N,Data!$H:$H,$M77,Data!$E:$E,R$74,Data!$C:$C,$N$6,Data!$F:$F,R$75)</f>
        <v>0</v>
      </c>
      <c r="S77" s="77">
        <f>SUMIFS(Data!$N:$N,Data!$H:$H,$M77,Data!$E:$E,S$74,Data!$C:$C,$N$6,Data!$F:$F,S$75)</f>
        <v>0</v>
      </c>
      <c r="T77" s="77">
        <f>SUMIFS(Data!$N:$N,Data!$H:$H,$M77,Data!$E:$E,T$74,Data!$C:$C,$N$6,Data!$F:$F,T$75)</f>
        <v>0</v>
      </c>
      <c r="U77" s="77">
        <f>SUMIFS(Data!$N:$N,Data!$H:$H,$M77,Data!$E:$E,U$74,Data!$C:$C,$N$6,Data!$F:$F,U$75)</f>
        <v>0</v>
      </c>
      <c r="V77" s="2"/>
      <c r="W77" s="2"/>
      <c r="X77" s="2"/>
      <c r="AJ77" s="2"/>
      <c r="AK77" s="2"/>
    </row>
    <row r="78" spans="1:37" ht="15.75" customHeight="1" thickTop="1" thickBot="1" x14ac:dyDescent="0.35">
      <c r="A78" s="2"/>
      <c r="B78" s="64" t="s">
        <v>25</v>
      </c>
      <c r="C78" s="321">
        <f>SUMIFS(Data!$N:$N,Data!$H:$H,$B78,Data!$E:$E,C$74,Data!$F:$F,C$75)</f>
        <v>536.04145499999993</v>
      </c>
      <c r="D78" s="321">
        <f>SUMIFS(Data!$N:$N,Data!$H:$H,$B78,Data!$E:$E,D$74,Data!$F:$F,D$75)</f>
        <v>383.90151800000001</v>
      </c>
      <c r="E78" s="321">
        <f>SUMIFS(Data!$N:$N,Data!$H:$H,$B78,Data!$E:$E,E$74,Data!$F:$F,E$75)</f>
        <v>331.68668400000001</v>
      </c>
      <c r="F78" s="321">
        <f>SUMIFS(Data!$N:$N,Data!$H:$H,$B78,Data!$E:$E,F$74,Data!$F:$F,F$75)</f>
        <v>292.23605600000002</v>
      </c>
      <c r="G78" s="321">
        <f>SUMIFS(Data!$N:$N,Data!$H:$H,$B78,Data!$E:$E,G$74,Data!$F:$F,G$75)</f>
        <v>220.01117600000001</v>
      </c>
      <c r="H78" s="77">
        <f>SUMIFS(Data!$N:$N,Data!$H:$H,$B78,Data!$E:$E,H$74,Data!$F:$F,H$75)</f>
        <v>173.12152</v>
      </c>
      <c r="I78" s="77">
        <f>SUMIFS(Data!$N:$N,Data!$H:$H,$B78,Data!$E:$E,I$74,Data!$F:$F,I$75)</f>
        <v>0</v>
      </c>
      <c r="J78" s="77">
        <f>SUMIFS(Data!$N:$N,Data!$H:$H,$B78,Data!$E:$E,J$74,Data!$F:$F,J$75)</f>
        <v>0</v>
      </c>
      <c r="L78" s="2"/>
      <c r="M78" s="64" t="s">
        <v>25</v>
      </c>
      <c r="N78" s="321">
        <f>SUMIFS(Data!$N:$N,Data!$H:$H,$M78,Data!$E:$E,N$74,Data!$C:$C,$N$6,Data!$F:$F,N$75)</f>
        <v>18.116775000000001</v>
      </c>
      <c r="O78" s="321">
        <f>SUMIFS(Data!$N:$N,Data!$H:$H,$M78,Data!$E:$E,O$74,Data!$C:$C,$N$6,Data!$F:$F,O$75)</f>
        <v>12.584796000000001</v>
      </c>
      <c r="P78" s="321">
        <f>SUMIFS(Data!$N:$N,Data!$H:$H,$M78,Data!$E:$E,P$74,Data!$C:$C,$N$6,Data!$F:$F,P$75)</f>
        <v>10.875508</v>
      </c>
      <c r="Q78" s="321">
        <f>SUMIFS(Data!$N:$N,Data!$H:$H,$M78,Data!$E:$E,Q$74,Data!$C:$C,$N$6,Data!$F:$F,Q$75)</f>
        <v>9.7892620000000008</v>
      </c>
      <c r="R78" s="321">
        <f>SUMIFS(Data!$N:$N,Data!$H:$H,$M78,Data!$E:$E,R$74,Data!$C:$C,$N$6,Data!$F:$F,R$75)</f>
        <v>0</v>
      </c>
      <c r="S78" s="77">
        <f>SUMIFS(Data!$N:$N,Data!$H:$H,$M78,Data!$E:$E,S$74,Data!$C:$C,$N$6,Data!$F:$F,S$75)</f>
        <v>0</v>
      </c>
      <c r="T78" s="77">
        <f>SUMIFS(Data!$N:$N,Data!$H:$H,$M78,Data!$E:$E,T$74,Data!$C:$C,$N$6,Data!$F:$F,T$75)</f>
        <v>0</v>
      </c>
      <c r="U78" s="77">
        <f>SUMIFS(Data!$N:$N,Data!$H:$H,$M78,Data!$E:$E,U$74,Data!$C:$C,$N$6,Data!$F:$F,U$75)</f>
        <v>0</v>
      </c>
      <c r="V78" s="2"/>
      <c r="W78" s="2"/>
      <c r="X78" s="2"/>
      <c r="AJ78" s="2"/>
      <c r="AK78" s="2"/>
    </row>
    <row r="79" spans="1:37" ht="15.75" customHeight="1" thickTop="1" thickBot="1" x14ac:dyDescent="0.35">
      <c r="A79" s="2"/>
      <c r="B79" s="64" t="s">
        <v>26</v>
      </c>
      <c r="C79" s="321">
        <f>SUMIFS(Data!$N:$N,Data!$H:$H,$B79,Data!$E:$E,C$74,Data!$F:$F,C$75)</f>
        <v>749.93228799999997</v>
      </c>
      <c r="D79" s="321">
        <f>SUMIFS(Data!$N:$N,Data!$H:$H,$B79,Data!$E:$E,D$74,Data!$F:$F,D$75)</f>
        <v>462.97363200000001</v>
      </c>
      <c r="E79" s="321">
        <f>SUMIFS(Data!$N:$N,Data!$H:$H,$B79,Data!$E:$E,E$74,Data!$F:$F,E$75)</f>
        <v>560.16585599999996</v>
      </c>
      <c r="F79" s="321">
        <f>SUMIFS(Data!$N:$N,Data!$H:$H,$B79,Data!$E:$E,F$74,Data!$F:$F,F$75)</f>
        <v>561.09014400000001</v>
      </c>
      <c r="G79" s="321">
        <f>SUMIFS(Data!$N:$N,Data!$H:$H,$B79,Data!$E:$E,G$74,Data!$F:$F,G$75)</f>
        <v>567.72625000000005</v>
      </c>
      <c r="H79" s="77">
        <f>SUMIFS(Data!$N:$N,Data!$H:$H,$B79,Data!$E:$E,H$74,Data!$F:$F,H$75)</f>
        <v>446.27373699999998</v>
      </c>
      <c r="I79" s="77">
        <f>SUMIFS(Data!$N:$N,Data!$H:$H,$B79,Data!$E:$E,I$74,Data!$F:$F,I$75)</f>
        <v>0</v>
      </c>
      <c r="J79" s="77">
        <f>SUMIFS(Data!$N:$N,Data!$H:$H,$B79,Data!$E:$E,J$74,Data!$F:$F,J$75)</f>
        <v>0</v>
      </c>
      <c r="L79" s="2"/>
      <c r="M79" s="64" t="s">
        <v>26</v>
      </c>
      <c r="N79" s="321">
        <f>SUMIFS(Data!$N:$N,Data!$H:$H,$M79,Data!$E:$E,N$74,Data!$C:$C,$N$6,Data!$F:$F,N$75)</f>
        <v>18.783491999999999</v>
      </c>
      <c r="O79" s="321">
        <f>SUMIFS(Data!$N:$N,Data!$H:$H,$M79,Data!$E:$E,O$74,Data!$C:$C,$N$6,Data!$F:$F,O$75)</f>
        <v>17.143872000000002</v>
      </c>
      <c r="P79" s="321">
        <f>SUMIFS(Data!$N:$N,Data!$H:$H,$M79,Data!$E:$E,P$74,Data!$C:$C,$N$6,Data!$F:$F,P$75)</f>
        <v>20.746368</v>
      </c>
      <c r="Q79" s="321">
        <f>SUMIFS(Data!$N:$N,Data!$H:$H,$M79,Data!$E:$E,Q$74,Data!$C:$C,$N$6,Data!$F:$F,Q$75)</f>
        <v>18.560928000000001</v>
      </c>
      <c r="R79" s="321">
        <f>SUMIFS(Data!$N:$N,Data!$H:$H,$M79,Data!$E:$E,R$74,Data!$C:$C,$N$6,Data!$F:$F,R$75)</f>
        <v>15.96686</v>
      </c>
      <c r="S79" s="77">
        <f>SUMIFS(Data!$N:$N,Data!$H:$H,$M79,Data!$E:$E,S$74,Data!$C:$C,$N$6,Data!$F:$F,S$75)</f>
        <v>0</v>
      </c>
      <c r="T79" s="77">
        <f>SUMIFS(Data!$N:$N,Data!$H:$H,$M79,Data!$E:$E,T$74,Data!$C:$C,$N$6,Data!$F:$F,T$75)</f>
        <v>0</v>
      </c>
      <c r="U79" s="77">
        <f>SUMIFS(Data!$N:$N,Data!$H:$H,$M79,Data!$E:$E,U$74,Data!$C:$C,$N$6,Data!$F:$F,U$75)</f>
        <v>0</v>
      </c>
      <c r="V79" s="2"/>
      <c r="W79" s="2"/>
      <c r="X79" s="2"/>
      <c r="AJ79" s="2"/>
      <c r="AK79" s="2"/>
    </row>
    <row r="80" spans="1:37" ht="15.75" customHeight="1" thickTop="1" thickBot="1" x14ac:dyDescent="0.35">
      <c r="A80" s="2"/>
      <c r="B80" s="64" t="s">
        <v>27</v>
      </c>
      <c r="C80" s="321">
        <f>SUMIFS(Data!$N:$N,Data!$H:$H,$B80,Data!$E:$E,C$74,Data!$F:$F,C$75)</f>
        <v>0</v>
      </c>
      <c r="D80" s="321">
        <f>SUMIFS(Data!$N:$N,Data!$H:$H,$B80,Data!$E:$E,D$74,Data!$F:$F,D$75)</f>
        <v>0</v>
      </c>
      <c r="E80" s="321">
        <f>SUMIFS(Data!$N:$N,Data!$H:$H,$B80,Data!$E:$E,E$74,Data!$F:$F,E$75)</f>
        <v>0</v>
      </c>
      <c r="F80" s="321">
        <f>SUMIFS(Data!$N:$N,Data!$H:$H,$B80,Data!$E:$E,F$74,Data!$F:$F,F$75)</f>
        <v>0</v>
      </c>
      <c r="G80" s="321">
        <f>SUMIFS(Data!$N:$N,Data!$H:$H,$B80,Data!$E:$E,G$74,Data!$F:$F,G$75)</f>
        <v>0</v>
      </c>
      <c r="H80" s="77">
        <f>SUMIFS(Data!$N:$N,Data!$H:$H,$B80,Data!$E:$E,H$74,Data!$F:$F,H$75)</f>
        <v>0</v>
      </c>
      <c r="I80" s="77">
        <f>SUMIFS(Data!$N:$N,Data!$H:$H,$B80,Data!$E:$E,I$74,Data!$F:$F,I$75)</f>
        <v>0</v>
      </c>
      <c r="J80" s="77">
        <f>SUMIFS(Data!$N:$N,Data!$H:$H,$B80,Data!$E:$E,J$74,Data!$F:$F,J$75)</f>
        <v>0</v>
      </c>
      <c r="L80" s="2"/>
      <c r="M80" s="64" t="s">
        <v>27</v>
      </c>
      <c r="N80" s="321">
        <f>SUMIFS(Data!$N:$N,Data!$H:$H,$M80,Data!$E:$E,N$74,Data!$C:$C,$N$6,Data!$F:$F,N$75)</f>
        <v>0</v>
      </c>
      <c r="O80" s="321">
        <f>SUMIFS(Data!$N:$N,Data!$H:$H,$M80,Data!$E:$E,O$74,Data!$C:$C,$N$6,Data!$F:$F,O$75)</f>
        <v>0</v>
      </c>
      <c r="P80" s="321">
        <f>SUMIFS(Data!$N:$N,Data!$H:$H,$M80,Data!$E:$E,P$74,Data!$C:$C,$N$6,Data!$F:$F,P$75)</f>
        <v>0</v>
      </c>
      <c r="Q80" s="321">
        <f>SUMIFS(Data!$N:$N,Data!$H:$H,$M80,Data!$E:$E,Q$74,Data!$C:$C,$N$6,Data!$F:$F,Q$75)</f>
        <v>0</v>
      </c>
      <c r="R80" s="321">
        <f>SUMIFS(Data!$N:$N,Data!$H:$H,$M80,Data!$E:$E,R$74,Data!$C:$C,$N$6,Data!$F:$F,R$75)</f>
        <v>0</v>
      </c>
      <c r="S80" s="77">
        <f>SUMIFS(Data!$N:$N,Data!$H:$H,$M80,Data!$E:$E,S$74,Data!$C:$C,$N$6,Data!$F:$F,S$75)</f>
        <v>0</v>
      </c>
      <c r="T80" s="77">
        <f>SUMIFS(Data!$N:$N,Data!$H:$H,$M80,Data!$E:$E,T$74,Data!$C:$C,$N$6,Data!$F:$F,T$75)</f>
        <v>0</v>
      </c>
      <c r="U80" s="77">
        <f>SUMIFS(Data!$N:$N,Data!$H:$H,$M80,Data!$E:$E,U$74,Data!$C:$C,$N$6,Data!$F:$F,U$75)</f>
        <v>0</v>
      </c>
      <c r="V80" s="2"/>
      <c r="W80" s="2"/>
      <c r="X80" s="2"/>
      <c r="AJ80" s="2"/>
      <c r="AK80" s="2"/>
    </row>
    <row r="81" spans="1:37" ht="15.75" customHeight="1" thickTop="1" thickBot="1" x14ac:dyDescent="0.35">
      <c r="A81" s="2"/>
      <c r="B81" s="64" t="s">
        <v>28</v>
      </c>
      <c r="C81" s="321">
        <f>SUMIFS(Data!$N:$N,Data!$H:$H,$B81,Data!$E:$E,C$74,Data!$F:$F,C$75)</f>
        <v>0</v>
      </c>
      <c r="D81" s="321">
        <f>SUMIFS(Data!$N:$N,Data!$H:$H,$B81,Data!$E:$E,D$74,Data!$F:$F,D$75)</f>
        <v>0</v>
      </c>
      <c r="E81" s="321">
        <f>SUMIFS(Data!$N:$N,Data!$H:$H,$B81,Data!$E:$E,E$74,Data!$F:$F,E$75)</f>
        <v>0</v>
      </c>
      <c r="F81" s="321">
        <f>SUMIFS(Data!$N:$N,Data!$H:$H,$B81,Data!$E:$E,F$74,Data!$F:$F,F$75)</f>
        <v>0</v>
      </c>
      <c r="G81" s="321">
        <f>SUMIFS(Data!$N:$N,Data!$H:$H,$B81,Data!$E:$E,G$74,Data!$F:$F,G$75)</f>
        <v>0</v>
      </c>
      <c r="H81" s="77">
        <f>SUMIFS(Data!$N:$N,Data!$H:$H,$B81,Data!$E:$E,H$74,Data!$F:$F,H$75)</f>
        <v>0</v>
      </c>
      <c r="I81" s="77">
        <f>SUMIFS(Data!$N:$N,Data!$H:$H,$B81,Data!$E:$E,I$74,Data!$F:$F,I$75)</f>
        <v>0</v>
      </c>
      <c r="J81" s="77">
        <f>SUMIFS(Data!$N:$N,Data!$H:$H,$B81,Data!$E:$E,J$74,Data!$F:$F,J$75)</f>
        <v>0</v>
      </c>
      <c r="L81" s="2"/>
      <c r="M81" s="64" t="s">
        <v>28</v>
      </c>
      <c r="N81" s="321">
        <f>SUMIFS(Data!$N:$N,Data!$H:$H,$M81,Data!$E:$E,N$74,Data!$C:$C,$N$6,Data!$F:$F,N$75)</f>
        <v>0</v>
      </c>
      <c r="O81" s="321">
        <f>SUMIFS(Data!$N:$N,Data!$H:$H,$M81,Data!$E:$E,O$74,Data!$C:$C,$N$6,Data!$F:$F,O$75)</f>
        <v>0</v>
      </c>
      <c r="P81" s="321">
        <f>SUMIFS(Data!$N:$N,Data!$H:$H,$M81,Data!$E:$E,P$74,Data!$C:$C,$N$6,Data!$F:$F,P$75)</f>
        <v>0</v>
      </c>
      <c r="Q81" s="321">
        <f>SUMIFS(Data!$N:$N,Data!$H:$H,$M81,Data!$E:$E,Q$74,Data!$C:$C,$N$6,Data!$F:$F,Q$75)</f>
        <v>0</v>
      </c>
      <c r="R81" s="321">
        <f>SUMIFS(Data!$N:$N,Data!$H:$H,$M81,Data!$E:$E,R$74,Data!$C:$C,$N$6,Data!$F:$F,R$75)</f>
        <v>0</v>
      </c>
      <c r="S81" s="77">
        <f>SUMIFS(Data!$N:$N,Data!$H:$H,$M81,Data!$E:$E,S$74,Data!$C:$C,$N$6,Data!$F:$F,S$75)</f>
        <v>0</v>
      </c>
      <c r="T81" s="77">
        <f>SUMIFS(Data!$N:$N,Data!$H:$H,$M81,Data!$E:$E,T$74,Data!$C:$C,$N$6,Data!$F:$F,T$75)</f>
        <v>0</v>
      </c>
      <c r="U81" s="77">
        <f>SUMIFS(Data!$N:$N,Data!$H:$H,$M81,Data!$E:$E,U$74,Data!$C:$C,$N$6,Data!$F:$F,U$75)</f>
        <v>0</v>
      </c>
      <c r="V81" s="2"/>
      <c r="W81" s="2"/>
      <c r="X81" s="2"/>
      <c r="AJ81" s="2"/>
      <c r="AK81" s="2"/>
    </row>
    <row r="82" spans="1:37" ht="15.75" customHeight="1" thickTop="1" thickBot="1" x14ac:dyDescent="0.35">
      <c r="A82" s="2"/>
      <c r="B82" s="64" t="s">
        <v>29</v>
      </c>
      <c r="C82" s="321">
        <f>SUMIFS(Data!$N:$N,Data!$H:$H,$B82,Data!$E:$E,C$74,Data!$F:$F,C$75)</f>
        <v>0</v>
      </c>
      <c r="D82" s="321">
        <f>SUMIFS(Data!$N:$N,Data!$H:$H,$B82,Data!$E:$E,D$74,Data!$F:$F,D$75)</f>
        <v>0</v>
      </c>
      <c r="E82" s="321">
        <f>SUMIFS(Data!$N:$N,Data!$H:$H,$B82,Data!$E:$E,E$74,Data!$F:$F,E$75)</f>
        <v>0</v>
      </c>
      <c r="F82" s="321">
        <f>SUMIFS(Data!$N:$N,Data!$H:$H,$B82,Data!$E:$E,F$74,Data!$F:$F,F$75)</f>
        <v>0</v>
      </c>
      <c r="G82" s="321">
        <f>SUMIFS(Data!$N:$N,Data!$H:$H,$B82,Data!$E:$E,G$74,Data!$F:$F,G$75)</f>
        <v>0</v>
      </c>
      <c r="H82" s="77">
        <f>SUMIFS(Data!$N:$N,Data!$H:$H,$B82,Data!$E:$E,H$74,Data!$F:$F,H$75)</f>
        <v>0</v>
      </c>
      <c r="I82" s="77">
        <f>SUMIFS(Data!$N:$N,Data!$H:$H,$B82,Data!$E:$E,I$74,Data!$F:$F,I$75)</f>
        <v>0</v>
      </c>
      <c r="J82" s="77">
        <f>SUMIFS(Data!$N:$N,Data!$H:$H,$B82,Data!$E:$E,J$74,Data!$F:$F,J$75)</f>
        <v>0</v>
      </c>
      <c r="L82" s="2"/>
      <c r="M82" s="64" t="s">
        <v>29</v>
      </c>
      <c r="N82" s="321">
        <f>SUMIFS(Data!$N:$N,Data!$H:$H,$M82,Data!$E:$E,N$74,Data!$C:$C,$N$6,Data!$F:$F,N$75)</f>
        <v>0</v>
      </c>
      <c r="O82" s="321">
        <f>SUMIFS(Data!$N:$N,Data!$H:$H,$M82,Data!$E:$E,O$74,Data!$C:$C,$N$6,Data!$F:$F,O$75)</f>
        <v>0</v>
      </c>
      <c r="P82" s="321">
        <f>SUMIFS(Data!$N:$N,Data!$H:$H,$M82,Data!$E:$E,P$74,Data!$C:$C,$N$6,Data!$F:$F,P$75)</f>
        <v>0</v>
      </c>
      <c r="Q82" s="321">
        <f>SUMIFS(Data!$N:$N,Data!$H:$H,$M82,Data!$E:$E,Q$74,Data!$C:$C,$N$6,Data!$F:$F,Q$75)</f>
        <v>0</v>
      </c>
      <c r="R82" s="321">
        <f>SUMIFS(Data!$N:$N,Data!$H:$H,$M82,Data!$E:$E,R$74,Data!$C:$C,$N$6,Data!$F:$F,R$75)</f>
        <v>0</v>
      </c>
      <c r="S82" s="77">
        <f>SUMIFS(Data!$N:$N,Data!$H:$H,$M82,Data!$E:$E,S$74,Data!$C:$C,$N$6,Data!$F:$F,S$75)</f>
        <v>0</v>
      </c>
      <c r="T82" s="77">
        <f>SUMIFS(Data!$N:$N,Data!$H:$H,$M82,Data!$E:$E,T$74,Data!$C:$C,$N$6,Data!$F:$F,T$75)</f>
        <v>0</v>
      </c>
      <c r="U82" s="77">
        <f>SUMIFS(Data!$N:$N,Data!$H:$H,$M82,Data!$E:$E,U$74,Data!$C:$C,$N$6,Data!$F:$F,U$75)</f>
        <v>0</v>
      </c>
      <c r="V82" s="2"/>
      <c r="W82" s="2"/>
      <c r="X82" s="2"/>
      <c r="AJ82" s="2"/>
      <c r="AK82" s="2"/>
    </row>
    <row r="83" spans="1:37" ht="15.75" customHeight="1" thickTop="1" thickBot="1" x14ac:dyDescent="0.35">
      <c r="A83" s="2"/>
      <c r="B83" s="75" t="s">
        <v>68</v>
      </c>
      <c r="C83" s="322">
        <f t="shared" ref="C83:J83" si="66">SUM(C76:C82)</f>
        <v>2378.8246629999999</v>
      </c>
      <c r="D83" s="322">
        <f t="shared" si="66"/>
        <v>1825.2118579999999</v>
      </c>
      <c r="E83" s="322">
        <f t="shared" si="66"/>
        <v>1870.4379359999998</v>
      </c>
      <c r="F83" s="322">
        <f t="shared" si="66"/>
        <v>1923.2502050000001</v>
      </c>
      <c r="G83" s="322">
        <f t="shared" si="66"/>
        <v>1653.9153540000002</v>
      </c>
      <c r="H83" s="76">
        <f t="shared" si="66"/>
        <v>1501.126184</v>
      </c>
      <c r="I83" s="76">
        <f t="shared" si="66"/>
        <v>0</v>
      </c>
      <c r="J83" s="76">
        <f t="shared" si="66"/>
        <v>0</v>
      </c>
      <c r="L83" s="2"/>
      <c r="M83" s="75" t="s">
        <v>68</v>
      </c>
      <c r="N83" s="322">
        <f t="shared" ref="N83:U83" si="67">SUM(N76:N82)</f>
        <v>950.85512700000004</v>
      </c>
      <c r="O83" s="322">
        <f t="shared" si="67"/>
        <v>829.69013999999993</v>
      </c>
      <c r="P83" s="322">
        <f t="shared" si="67"/>
        <v>818.66664399999991</v>
      </c>
      <c r="Q83" s="322">
        <f t="shared" si="67"/>
        <v>906.35203000000001</v>
      </c>
      <c r="R83" s="322">
        <f t="shared" si="67"/>
        <v>751.99107200000003</v>
      </c>
      <c r="S83" s="76">
        <f t="shared" si="67"/>
        <v>752.76016200000004</v>
      </c>
      <c r="T83" s="76">
        <f t="shared" si="67"/>
        <v>0</v>
      </c>
      <c r="U83" s="76">
        <f t="shared" si="67"/>
        <v>0</v>
      </c>
      <c r="V83" s="2"/>
      <c r="W83" s="2"/>
      <c r="X83" s="2"/>
      <c r="AJ83" s="2"/>
      <c r="AK83" s="2"/>
    </row>
    <row r="84" spans="1:37" ht="15.75" customHeight="1" thickTop="1" thickBot="1" x14ac:dyDescent="0.35">
      <c r="A84" s="2"/>
      <c r="B84" s="295" t="s">
        <v>32</v>
      </c>
      <c r="C84" s="297"/>
      <c r="D84" s="297"/>
      <c r="E84" s="297"/>
      <c r="F84" s="297"/>
      <c r="G84" s="297"/>
      <c r="H84" s="297"/>
      <c r="I84" s="297"/>
      <c r="J84" s="297"/>
      <c r="L84" s="2"/>
      <c r="M84" s="295" t="s">
        <v>32</v>
      </c>
      <c r="N84" s="323"/>
      <c r="O84" s="323"/>
      <c r="P84" s="323"/>
      <c r="Q84" s="323"/>
      <c r="R84" s="323"/>
      <c r="S84" s="297"/>
      <c r="T84" s="297"/>
      <c r="U84" s="297"/>
      <c r="V84" s="2"/>
      <c r="W84" s="2"/>
      <c r="X84" s="2"/>
      <c r="AJ84" s="2"/>
      <c r="AK84" s="2"/>
    </row>
    <row r="85" spans="1:37" ht="15.75" customHeight="1" thickTop="1" thickBot="1" x14ac:dyDescent="0.35">
      <c r="A85" s="2"/>
      <c r="B85" s="51" t="s">
        <v>33</v>
      </c>
      <c r="C85" s="77">
        <f>SUMIFS(Data!$N:$N,Data!$H:$H,$B85,Data!$E:$E,C$74,Data!$F:$F,C$75)</f>
        <v>0</v>
      </c>
      <c r="D85" s="77">
        <f>SUMIFS(Data!$N:$N,Data!$H:$H,$B85,Data!$E:$E,D$74,Data!$F:$F,D$75)</f>
        <v>0</v>
      </c>
      <c r="E85" s="77">
        <f>SUMIFS(Data!$N:$N,Data!$H:$H,$B85,Data!$E:$E,E$74,Data!$F:$F,E$75)</f>
        <v>0</v>
      </c>
      <c r="F85" s="77">
        <f>SUMIFS(Data!$N:$N,Data!$H:$H,$B85,Data!$E:$E,F$74,Data!$F:$F,F$75)</f>
        <v>0</v>
      </c>
      <c r="G85" s="77">
        <f>SUMIFS(Data!$N:$N,Data!$H:$H,$B85,Data!$E:$E,G$74,Data!$F:$F,G$75)</f>
        <v>0</v>
      </c>
      <c r="H85" s="77">
        <f>SUMIFS(Data!$N:$N,Data!$H:$H,$B85,Data!$E:$E,H$74,Data!$F:$F,H$75)</f>
        <v>0</v>
      </c>
      <c r="I85" s="77">
        <f>SUMIFS(Data!$N:$N,Data!$H:$H,$B85,Data!$E:$E,I$74,Data!$F:$F,I$75)</f>
        <v>0</v>
      </c>
      <c r="J85" s="77">
        <f>SUMIFS(Data!$N:$N,Data!$H:$H,$B85,Data!$E:$E,J$74,Data!$F:$F,J$75)</f>
        <v>0</v>
      </c>
      <c r="L85" s="2"/>
      <c r="M85" s="51" t="s">
        <v>33</v>
      </c>
      <c r="N85" s="321">
        <f>SUMIFS(Data!$N:$N,Data!$H:$H,$M85,Data!$E:$E,N$74,Data!$C:$C,$N$6,Data!$F:$F,N$75)</f>
        <v>0</v>
      </c>
      <c r="O85" s="321">
        <f>SUMIFS(Data!$N:$N,Data!$H:$H,$M85,Data!$E:$E,O$74,Data!$C:$C,$N$6,Data!$F:$F,O$75)</f>
        <v>0</v>
      </c>
      <c r="P85" s="321">
        <f>SUMIFS(Data!$N:$N,Data!$H:$H,$M85,Data!$E:$E,P$74,Data!$C:$C,$N$6,Data!$F:$F,P$75)</f>
        <v>0</v>
      </c>
      <c r="Q85" s="321">
        <f>SUMIFS(Data!$N:$N,Data!$H:$H,$M85,Data!$E:$E,Q$74,Data!$C:$C,$N$6,Data!$F:$F,Q$75)</f>
        <v>0</v>
      </c>
      <c r="R85" s="321">
        <f>SUMIFS(Data!$N:$N,Data!$H:$H,$M85,Data!$E:$E,R$74,Data!$C:$C,$N$6,Data!$F:$F,R$75)</f>
        <v>0</v>
      </c>
      <c r="S85" s="77">
        <f>SUMIFS(Data!$N:$N,Data!$H:$H,$M85,Data!$E:$E,S$74,Data!$C:$C,$N$6,Data!$F:$F,S$75)</f>
        <v>0</v>
      </c>
      <c r="T85" s="77">
        <f>SUMIFS(Data!$N:$N,Data!$H:$H,$M85,Data!$E:$E,T$74,Data!$C:$C,$N$6,Data!$F:$F,T$75)</f>
        <v>0</v>
      </c>
      <c r="U85" s="77">
        <f>SUMIFS(Data!$N:$N,Data!$H:$H,$M85,Data!$E:$E,U$74,Data!$C:$C,$N$6,Data!$F:$F,U$75)</f>
        <v>0</v>
      </c>
      <c r="V85" s="2"/>
      <c r="W85" s="2"/>
      <c r="X85" s="2"/>
      <c r="AJ85" s="2"/>
      <c r="AK85" s="2"/>
    </row>
    <row r="86" spans="1:37" ht="15.75" customHeight="1" thickTop="1" thickBot="1" x14ac:dyDescent="0.35">
      <c r="A86" s="2"/>
      <c r="B86" s="51" t="s">
        <v>35</v>
      </c>
      <c r="C86" s="77">
        <f>SUMIFS(Data!$N:$N,Data!$H:$H,$B86,Data!$E:$E,C$74,Data!$F:$F,C$75)</f>
        <v>0</v>
      </c>
      <c r="D86" s="77">
        <f>SUMIFS(Data!$N:$N,Data!$H:$H,$B86,Data!$E:$E,D$74,Data!$F:$F,D$75)</f>
        <v>0</v>
      </c>
      <c r="E86" s="77">
        <f>SUMIFS(Data!$N:$N,Data!$H:$H,$B86,Data!$E:$E,E$74,Data!$F:$F,E$75)</f>
        <v>0</v>
      </c>
      <c r="F86" s="77">
        <f>SUMIFS(Data!$N:$N,Data!$H:$H,$B86,Data!$E:$E,F$74,Data!$F:$F,F$75)</f>
        <v>0</v>
      </c>
      <c r="G86" s="77">
        <f>SUMIFS(Data!$N:$N,Data!$H:$H,$B86,Data!$E:$E,G$74,Data!$F:$F,G$75)</f>
        <v>0</v>
      </c>
      <c r="H86" s="77">
        <f>SUMIFS(Data!$N:$N,Data!$H:$H,$B86,Data!$E:$E,H$74,Data!$F:$F,H$75)</f>
        <v>0</v>
      </c>
      <c r="I86" s="77">
        <f>SUMIFS(Data!$N:$N,Data!$H:$H,$B86,Data!$E:$E,I$74,Data!$F:$F,I$75)</f>
        <v>0</v>
      </c>
      <c r="J86" s="77">
        <f>SUMIFS(Data!$N:$N,Data!$H:$H,$B86,Data!$E:$E,J$74,Data!$F:$F,J$75)</f>
        <v>0</v>
      </c>
      <c r="L86" s="2"/>
      <c r="M86" s="51" t="s">
        <v>35</v>
      </c>
      <c r="N86" s="321">
        <f>SUMIFS(Data!$N:$N,Data!$H:$H,$M86,Data!$E:$E,N$74,Data!$C:$C,$N$6,Data!$F:$F,N$75)</f>
        <v>0</v>
      </c>
      <c r="O86" s="321">
        <f>SUMIFS(Data!$N:$N,Data!$H:$H,$M86,Data!$E:$E,O$74,Data!$C:$C,$N$6,Data!$F:$F,O$75)</f>
        <v>0</v>
      </c>
      <c r="P86" s="321">
        <f>SUMIFS(Data!$N:$N,Data!$H:$H,$M86,Data!$E:$E,P$74,Data!$C:$C,$N$6,Data!$F:$F,P$75)</f>
        <v>0</v>
      </c>
      <c r="Q86" s="321">
        <f>SUMIFS(Data!$N:$N,Data!$H:$H,$M86,Data!$E:$E,Q$74,Data!$C:$C,$N$6,Data!$F:$F,Q$75)</f>
        <v>0</v>
      </c>
      <c r="R86" s="321">
        <f>SUMIFS(Data!$N:$N,Data!$H:$H,$M86,Data!$E:$E,R$74,Data!$C:$C,$N$6,Data!$F:$F,R$75)</f>
        <v>0</v>
      </c>
      <c r="S86" s="77">
        <f>SUMIFS(Data!$N:$N,Data!$H:$H,$M86,Data!$E:$E,S$74,Data!$C:$C,$N$6,Data!$F:$F,S$75)</f>
        <v>0</v>
      </c>
      <c r="T86" s="77">
        <f>SUMIFS(Data!$N:$N,Data!$H:$H,$M86,Data!$E:$E,T$74,Data!$C:$C,$N$6,Data!$F:$F,T$75)</f>
        <v>0</v>
      </c>
      <c r="U86" s="77">
        <f>SUMIFS(Data!$N:$N,Data!$H:$H,$M86,Data!$E:$E,U$74,Data!$C:$C,$N$6,Data!$F:$F,U$75)</f>
        <v>0</v>
      </c>
      <c r="V86" s="2"/>
      <c r="W86" s="2"/>
      <c r="X86" s="2"/>
      <c r="AJ86" s="2"/>
      <c r="AK86" s="2"/>
    </row>
    <row r="87" spans="1:37" ht="15.75" customHeight="1" thickTop="1" thickBot="1" x14ac:dyDescent="0.35">
      <c r="A87" s="2"/>
      <c r="B87" s="51" t="s">
        <v>36</v>
      </c>
      <c r="C87" s="321">
        <f>SUMIFS(Data!$N:$N,Data!$H:$H,$B87,Data!$E:$E,C$74,Data!$F:$F,C$75)</f>
        <v>910.73975299999995</v>
      </c>
      <c r="D87" s="321">
        <f>SUMIFS(Data!$N:$N,Data!$H:$H,$B87,Data!$E:$E,D$74,Data!$F:$F,D$75)</f>
        <v>605.63689999999997</v>
      </c>
      <c r="E87" s="321">
        <f>SUMIFS(Data!$N:$N,Data!$H:$H,$B87,Data!$E:$E,E$74,Data!$F:$F,E$75)</f>
        <v>397.44381199999998</v>
      </c>
      <c r="F87" s="321">
        <f>SUMIFS(Data!$N:$N,Data!$H:$H,$B87,Data!$E:$E,F$74,Data!$F:$F,F$75)</f>
        <v>0</v>
      </c>
      <c r="G87" s="321">
        <f>SUMIFS(Data!$N:$N,Data!$H:$H,$B87,Data!$E:$E,G$74,Data!$F:$F,G$75)</f>
        <v>0</v>
      </c>
      <c r="H87" s="77">
        <f>SUMIFS(Data!$N:$N,Data!$H:$H,$B87,Data!$E:$E,H$74,Data!$F:$F,H$75)</f>
        <v>744.59373600000004</v>
      </c>
      <c r="I87" s="77">
        <f>SUMIFS(Data!$N:$N,Data!$H:$H,$B87,Data!$E:$E,I$74,Data!$F:$F,I$75)</f>
        <v>0</v>
      </c>
      <c r="J87" s="77">
        <f>SUMIFS(Data!$N:$N,Data!$H:$H,$B87,Data!$E:$E,J$74,Data!$F:$F,J$75)</f>
        <v>0</v>
      </c>
      <c r="L87" s="2"/>
      <c r="M87" s="51" t="s">
        <v>36</v>
      </c>
      <c r="N87" s="321">
        <f>SUMIFS(Data!$N:$N,Data!$H:$H,$M87,Data!$E:$E,N$74,Data!$C:$C,$N$6,Data!$F:$F,N$75)</f>
        <v>910.73975299999995</v>
      </c>
      <c r="O87" s="321">
        <f>SUMIFS(Data!$N:$N,Data!$H:$H,$M87,Data!$E:$E,O$74,Data!$C:$C,$N$6,Data!$F:$F,O$75)</f>
        <v>605.63689999999997</v>
      </c>
      <c r="P87" s="321">
        <f>SUMIFS(Data!$N:$N,Data!$H:$H,$M87,Data!$E:$E,P$74,Data!$C:$C,$N$6,Data!$F:$F,P$75)</f>
        <v>397.44381199999998</v>
      </c>
      <c r="Q87" s="321">
        <f>SUMIFS(Data!$N:$N,Data!$H:$H,$M87,Data!$E:$E,Q$74,Data!$C:$C,$N$6,Data!$F:$F,Q$75)</f>
        <v>0</v>
      </c>
      <c r="R87" s="321">
        <f>SUMIFS(Data!$N:$N,Data!$H:$H,$M87,Data!$E:$E,R$74,Data!$C:$C,$N$6,Data!$F:$F,R$75)</f>
        <v>0</v>
      </c>
      <c r="S87" s="77">
        <f>SUMIFS(Data!$N:$N,Data!$H:$H,$M87,Data!$E:$E,S$74,Data!$C:$C,$N$6,Data!$F:$F,S$75)</f>
        <v>550.82428800000002</v>
      </c>
      <c r="T87" s="77">
        <f>SUMIFS(Data!$N:$N,Data!$H:$H,$M87,Data!$E:$E,T$74,Data!$C:$C,$N$6,Data!$F:$F,T$75)</f>
        <v>0</v>
      </c>
      <c r="U87" s="77">
        <f>SUMIFS(Data!$N:$N,Data!$H:$H,$M87,Data!$E:$E,U$74,Data!$C:$C,$N$6,Data!$F:$F,U$75)</f>
        <v>0</v>
      </c>
      <c r="V87" s="2"/>
      <c r="W87" s="2"/>
      <c r="X87" s="2"/>
      <c r="AJ87" s="2"/>
      <c r="AK87" s="2"/>
    </row>
    <row r="88" spans="1:37" ht="15.75" customHeight="1" thickTop="1" thickBot="1" x14ac:dyDescent="0.35">
      <c r="A88" s="2"/>
      <c r="B88" s="51" t="s">
        <v>37</v>
      </c>
      <c r="C88" s="321">
        <f>SUMIFS(Data!$N:$N,Data!$H:$H,$B88,Data!$E:$E,C$74,Data!$F:$F,C$75)</f>
        <v>280.510131</v>
      </c>
      <c r="D88" s="321">
        <f>SUMIFS(Data!$N:$N,Data!$H:$H,$B88,Data!$E:$E,D$74,Data!$F:$F,D$75)</f>
        <v>191.04771600000001</v>
      </c>
      <c r="E88" s="321">
        <f>SUMIFS(Data!$N:$N,Data!$H:$H,$B88,Data!$E:$E,E$74,Data!$F:$F,E$75)</f>
        <v>194.94527600000001</v>
      </c>
      <c r="F88" s="321">
        <f>SUMIFS(Data!$N:$N,Data!$H:$H,$B88,Data!$E:$E,F$74,Data!$F:$F,F$75)</f>
        <v>854.93743080000013</v>
      </c>
      <c r="G88" s="321">
        <f>SUMIFS(Data!$N:$N,Data!$H:$H,$B88,Data!$E:$E,G$74,Data!$F:$F,G$75)</f>
        <v>451.43543999999997</v>
      </c>
      <c r="H88" s="77">
        <f>SUMIFS(Data!$N:$N,Data!$H:$H,$B88,Data!$E:$E,H$74,Data!$F:$F,H$75)</f>
        <v>0</v>
      </c>
      <c r="I88" s="77">
        <f>SUMIFS(Data!$N:$N,Data!$H:$H,$B88,Data!$E:$E,I$74,Data!$F:$F,I$75)</f>
        <v>0</v>
      </c>
      <c r="J88" s="77">
        <f>SUMIFS(Data!$N:$N,Data!$H:$H,$B88,Data!$E:$E,J$74,Data!$F:$F,J$75)</f>
        <v>0</v>
      </c>
      <c r="L88" s="2"/>
      <c r="M88" s="51" t="s">
        <v>37</v>
      </c>
      <c r="N88" s="321">
        <f>SUMIFS(Data!$N:$N,Data!$H:$H,$M88,Data!$E:$E,N$74,Data!$C:$C,$N$6,Data!$F:$F,N$75)</f>
        <v>0</v>
      </c>
      <c r="O88" s="321">
        <f>SUMIFS(Data!$N:$N,Data!$H:$H,$M88,Data!$E:$E,O$74,Data!$C:$C,$N$6,Data!$F:$F,O$75)</f>
        <v>0</v>
      </c>
      <c r="P88" s="321">
        <f>SUMIFS(Data!$N:$N,Data!$H:$H,$M88,Data!$E:$E,P$74,Data!$C:$C,$N$6,Data!$F:$F,P$75)</f>
        <v>0</v>
      </c>
      <c r="Q88" s="321">
        <f>SUMIFS(Data!$N:$N,Data!$H:$H,$M88,Data!$E:$E,Q$74,Data!$C:$C,$N$6,Data!$F:$F,Q$75)</f>
        <v>684.73649480000006</v>
      </c>
      <c r="R88" s="321">
        <f>SUMIFS(Data!$N:$N,Data!$H:$H,$M88,Data!$E:$E,R$74,Data!$C:$C,$N$6,Data!$F:$F,R$75)</f>
        <v>271.30768799999998</v>
      </c>
      <c r="S88" s="77">
        <f>SUMIFS(Data!$N:$N,Data!$H:$H,$M88,Data!$E:$E,S$74,Data!$C:$C,$N$6,Data!$F:$F,S$75)</f>
        <v>0</v>
      </c>
      <c r="T88" s="77">
        <f>SUMIFS(Data!$N:$N,Data!$H:$H,$M88,Data!$E:$E,T$74,Data!$C:$C,$N$6,Data!$F:$F,T$75)</f>
        <v>0</v>
      </c>
      <c r="U88" s="77">
        <f>SUMIFS(Data!$N:$N,Data!$H:$H,$M88,Data!$E:$E,U$74,Data!$C:$C,$N$6,Data!$F:$F,U$75)</f>
        <v>0</v>
      </c>
      <c r="V88" s="2"/>
      <c r="W88" s="2"/>
      <c r="X88" s="2"/>
      <c r="AJ88" s="2"/>
      <c r="AK88" s="2"/>
    </row>
    <row r="89" spans="1:37" ht="15.75" customHeight="1" thickTop="1" thickBot="1" x14ac:dyDescent="0.35">
      <c r="A89" s="2"/>
      <c r="B89" s="51" t="s">
        <v>38</v>
      </c>
      <c r="C89" s="321">
        <f>SUMIFS(Data!$N:$N,Data!$H:$H,$B89,Data!$E:$E,C$74,Data!$F:$F,C$75)</f>
        <v>0</v>
      </c>
      <c r="D89" s="321">
        <f>SUMIFS(Data!$N:$N,Data!$H:$H,$B89,Data!$E:$E,D$74,Data!$F:$F,D$75)</f>
        <v>0</v>
      </c>
      <c r="E89" s="321">
        <f>SUMIFS(Data!$N:$N,Data!$H:$H,$B89,Data!$E:$E,E$74,Data!$F:$F,E$75)</f>
        <v>0</v>
      </c>
      <c r="F89" s="321">
        <f>SUMIFS(Data!$N:$N,Data!$H:$H,$B89,Data!$E:$E,F$74,Data!$F:$F,F$75)</f>
        <v>0</v>
      </c>
      <c r="G89" s="321">
        <f>SUMIFS(Data!$N:$N,Data!$H:$H,$B89,Data!$E:$E,G$74,Data!$F:$F,G$75)</f>
        <v>0</v>
      </c>
      <c r="H89" s="77">
        <f>SUMIFS(Data!$N:$N,Data!$H:$H,$B89,Data!$E:$E,H$74,Data!$F:$F,H$75)</f>
        <v>0</v>
      </c>
      <c r="I89" s="77">
        <f>SUMIFS(Data!$N:$N,Data!$H:$H,$B89,Data!$E:$E,I$74,Data!$F:$F,I$75)</f>
        <v>0</v>
      </c>
      <c r="J89" s="77">
        <f>SUMIFS(Data!$N:$N,Data!$H:$H,$B89,Data!$E:$E,J$74,Data!$F:$F,J$75)</f>
        <v>0</v>
      </c>
      <c r="L89" s="2"/>
      <c r="M89" s="51" t="s">
        <v>38</v>
      </c>
      <c r="N89" s="321">
        <f>SUMIFS(Data!$N:$N,Data!$H:$H,$M89,Data!$E:$E,N$74,Data!$C:$C,$N$6,Data!$F:$F,N$75)</f>
        <v>0</v>
      </c>
      <c r="O89" s="321">
        <f>SUMIFS(Data!$N:$N,Data!$H:$H,$M89,Data!$E:$E,O$74,Data!$C:$C,$N$6,Data!$F:$F,O$75)</f>
        <v>0</v>
      </c>
      <c r="P89" s="321">
        <f>SUMIFS(Data!$N:$N,Data!$H:$H,$M89,Data!$E:$E,P$74,Data!$C:$C,$N$6,Data!$F:$F,P$75)</f>
        <v>0</v>
      </c>
      <c r="Q89" s="321">
        <f>SUMIFS(Data!$N:$N,Data!$H:$H,$M89,Data!$E:$E,Q$74,Data!$C:$C,$N$6,Data!$F:$F,Q$75)</f>
        <v>0</v>
      </c>
      <c r="R89" s="321">
        <f>SUMIFS(Data!$N:$N,Data!$H:$H,$M89,Data!$E:$E,R$74,Data!$C:$C,$N$6,Data!$F:$F,R$75)</f>
        <v>0</v>
      </c>
      <c r="S89" s="77">
        <f>SUMIFS(Data!$N:$N,Data!$H:$H,$M89,Data!$E:$E,S$74,Data!$C:$C,$N$6,Data!$F:$F,S$75)</f>
        <v>0</v>
      </c>
      <c r="T89" s="77">
        <f>SUMIFS(Data!$N:$N,Data!$H:$H,$M89,Data!$E:$E,T$74,Data!$C:$C,$N$6,Data!$F:$F,T$75)</f>
        <v>0</v>
      </c>
      <c r="U89" s="77">
        <f>SUMIFS(Data!$N:$N,Data!$H:$H,$M89,Data!$E:$E,U$74,Data!$C:$C,$N$6,Data!$F:$F,U$75)</f>
        <v>0</v>
      </c>
      <c r="V89" s="2"/>
      <c r="W89" s="2"/>
      <c r="X89" s="2"/>
      <c r="AJ89" s="2"/>
      <c r="AK89" s="2"/>
    </row>
    <row r="90" spans="1:37" ht="15.75" customHeight="1" thickTop="1" thickBot="1" x14ac:dyDescent="0.35">
      <c r="A90" s="2"/>
      <c r="B90" s="51" t="s">
        <v>39</v>
      </c>
      <c r="C90" s="321">
        <f>SUMIFS(Data!$N:$N,Data!$H:$H,$B90,Data!$E:$E,C$74,Data!$F:$F,C$75)</f>
        <v>0</v>
      </c>
      <c r="D90" s="321">
        <f>SUMIFS(Data!$N:$N,Data!$H:$H,$B90,Data!$E:$E,D$74,Data!$F:$F,D$75)</f>
        <v>0</v>
      </c>
      <c r="E90" s="321">
        <f>SUMIFS(Data!$N:$N,Data!$H:$H,$B90,Data!$E:$E,E$74,Data!$F:$F,E$75)</f>
        <v>0</v>
      </c>
      <c r="F90" s="321">
        <f>SUMIFS(Data!$N:$N,Data!$H:$H,$B90,Data!$E:$E,F$74,Data!$F:$F,F$75)</f>
        <v>0</v>
      </c>
      <c r="G90" s="321">
        <f>SUMIFS(Data!$N:$N,Data!$H:$H,$B90,Data!$E:$E,G$74,Data!$F:$F,G$75)</f>
        <v>0</v>
      </c>
      <c r="H90" s="77">
        <f>SUMIFS(Data!$N:$N,Data!$H:$H,$B90,Data!$E:$E,H$74,Data!$F:$F,H$75)</f>
        <v>0</v>
      </c>
      <c r="I90" s="77">
        <f>SUMIFS(Data!$N:$N,Data!$H:$H,$B90,Data!$E:$E,I$74,Data!$F:$F,I$75)</f>
        <v>0</v>
      </c>
      <c r="J90" s="77">
        <f>SUMIFS(Data!$N:$N,Data!$H:$H,$B90,Data!$E:$E,J$74,Data!$F:$F,J$75)</f>
        <v>0</v>
      </c>
      <c r="L90" s="2"/>
      <c r="M90" s="51" t="s">
        <v>39</v>
      </c>
      <c r="N90" s="321">
        <f>SUMIFS(Data!$N:$N,Data!$H:$H,$M90,Data!$E:$E,N$74,Data!$C:$C,$N$6,Data!$F:$F,N$75)</f>
        <v>0</v>
      </c>
      <c r="O90" s="321">
        <f>SUMIFS(Data!$N:$N,Data!$H:$H,$M90,Data!$E:$E,O$74,Data!$C:$C,$N$6,Data!$F:$F,O$75)</f>
        <v>0</v>
      </c>
      <c r="P90" s="321">
        <f>SUMIFS(Data!$N:$N,Data!$H:$H,$M90,Data!$E:$E,P$74,Data!$C:$C,$N$6,Data!$F:$F,P$75)</f>
        <v>0</v>
      </c>
      <c r="Q90" s="321">
        <f>SUMIFS(Data!$N:$N,Data!$H:$H,$M90,Data!$E:$E,Q$74,Data!$C:$C,$N$6,Data!$F:$F,Q$75)</f>
        <v>0</v>
      </c>
      <c r="R90" s="321">
        <f>SUMIFS(Data!$N:$N,Data!$H:$H,$M90,Data!$E:$E,R$74,Data!$C:$C,$N$6,Data!$F:$F,R$75)</f>
        <v>0</v>
      </c>
      <c r="S90" s="77">
        <f>SUMIFS(Data!$N:$N,Data!$H:$H,$M90,Data!$E:$E,S$74,Data!$C:$C,$N$6,Data!$F:$F,S$75)</f>
        <v>0</v>
      </c>
      <c r="T90" s="77">
        <f>SUMIFS(Data!$N:$N,Data!$H:$H,$M90,Data!$E:$E,T$74,Data!$C:$C,$N$6,Data!$F:$F,T$75)</f>
        <v>0</v>
      </c>
      <c r="U90" s="77">
        <f>SUMIFS(Data!$N:$N,Data!$H:$H,$M90,Data!$E:$E,U$74,Data!$C:$C,$N$6,Data!$F:$F,U$75)</f>
        <v>0</v>
      </c>
      <c r="V90" s="2"/>
      <c r="W90" s="2"/>
      <c r="X90" s="2"/>
      <c r="AJ90" s="2"/>
      <c r="AK90" s="2"/>
    </row>
    <row r="91" spans="1:37" ht="15.75" customHeight="1" thickTop="1" thickBot="1" x14ac:dyDescent="0.35">
      <c r="A91" s="2"/>
      <c r="B91" s="71" t="s">
        <v>69</v>
      </c>
      <c r="C91" s="324">
        <f>SUM(C85:C90)</f>
        <v>1191.2498839999998</v>
      </c>
      <c r="D91" s="324">
        <f t="shared" ref="D91" si="68">SUM(D85:D90)</f>
        <v>796.68461600000001</v>
      </c>
      <c r="E91" s="324">
        <f t="shared" ref="E91:J91" si="69">SUM(E85:E90)</f>
        <v>592.38908800000002</v>
      </c>
      <c r="F91" s="324">
        <f t="shared" si="69"/>
        <v>854.93743080000013</v>
      </c>
      <c r="G91" s="324">
        <f t="shared" si="69"/>
        <v>451.43543999999997</v>
      </c>
      <c r="H91" s="72">
        <f t="shared" si="69"/>
        <v>744.59373600000004</v>
      </c>
      <c r="I91" s="72">
        <f t="shared" ref="I91" si="70">SUM(I85:I90)</f>
        <v>0</v>
      </c>
      <c r="J91" s="72">
        <f t="shared" si="69"/>
        <v>0</v>
      </c>
      <c r="L91" s="2"/>
      <c r="M91" s="71" t="s">
        <v>69</v>
      </c>
      <c r="N91" s="324">
        <f>SUM(N85:N90)</f>
        <v>910.73975299999995</v>
      </c>
      <c r="O91" s="324">
        <f t="shared" ref="O91" si="71">SUM(O85:O90)</f>
        <v>605.63689999999997</v>
      </c>
      <c r="P91" s="324">
        <f t="shared" ref="P91:U91" si="72">SUM(P85:P90)</f>
        <v>397.44381199999998</v>
      </c>
      <c r="Q91" s="324">
        <f t="shared" si="72"/>
        <v>684.73649480000006</v>
      </c>
      <c r="R91" s="324">
        <f t="shared" si="72"/>
        <v>271.30768799999998</v>
      </c>
      <c r="S91" s="72">
        <f t="shared" si="72"/>
        <v>550.82428800000002</v>
      </c>
      <c r="T91" s="72">
        <f t="shared" ref="T91" si="73">SUM(T85:T90)</f>
        <v>0</v>
      </c>
      <c r="U91" s="72">
        <f t="shared" si="72"/>
        <v>0</v>
      </c>
      <c r="V91" s="2"/>
      <c r="W91" s="2"/>
      <c r="X91" s="2"/>
      <c r="AJ91" s="2"/>
      <c r="AK91" s="2"/>
    </row>
    <row r="92" spans="1:37" ht="28.5" customHeight="1" thickTop="1" thickBot="1" x14ac:dyDescent="0.35">
      <c r="A92" s="2"/>
      <c r="B92" s="298" t="s">
        <v>42</v>
      </c>
      <c r="C92" s="299"/>
      <c r="D92" s="299"/>
      <c r="E92" s="299"/>
      <c r="F92" s="299"/>
      <c r="G92" s="299"/>
      <c r="H92" s="299"/>
      <c r="I92" s="299"/>
      <c r="J92" s="299"/>
      <c r="L92" s="2"/>
      <c r="M92" s="298" t="s">
        <v>42</v>
      </c>
      <c r="N92" s="325"/>
      <c r="O92" s="325"/>
      <c r="P92" s="325"/>
      <c r="Q92" s="325"/>
      <c r="R92" s="325"/>
      <c r="S92" s="299"/>
      <c r="T92" s="299"/>
      <c r="U92" s="299"/>
      <c r="V92" s="2"/>
      <c r="W92" s="2"/>
      <c r="X92" s="2"/>
      <c r="AJ92" s="2"/>
      <c r="AK92" s="2"/>
    </row>
    <row r="93" spans="1:37" ht="15.75" customHeight="1" thickTop="1" thickBot="1" x14ac:dyDescent="0.35">
      <c r="A93" s="2"/>
      <c r="B93" s="70" t="s">
        <v>43</v>
      </c>
      <c r="C93" s="321">
        <f>SUMIFS(Data!$N:$N,Data!$H:$H,$B93,Data!$E:$E,C$74,Data!$F:$F,C$75)</f>
        <v>5.7766500000000001</v>
      </c>
      <c r="D93" s="321">
        <f>SUMIFS(Data!$N:$N,Data!$H:$H,$B93,Data!$E:$E,D$74,Data!$F:$F,D$75)</f>
        <v>3.6992475000000002</v>
      </c>
      <c r="E93" s="321">
        <f>SUMIFS(Data!$N:$N,Data!$H:$H,$B93,Data!$E:$E,E$74,Data!$F:$F,E$75)</f>
        <v>4.8203025000000004</v>
      </c>
      <c r="F93" s="321">
        <f>SUMIFS(Data!$N:$N,Data!$H:$H,$B93,Data!$E:$E,F$74,Data!$F:$F,F$75)</f>
        <v>3.9389370000000001</v>
      </c>
      <c r="G93" s="321">
        <f>SUMIFS(Data!$N:$N,Data!$H:$H,$B93,Data!$E:$E,G$74,Data!$F:$F,G$75)</f>
        <v>6.1974230000000006</v>
      </c>
      <c r="H93" s="77">
        <f>SUMIFS(Data!$N:$N,Data!$H:$H,$B93,Data!$E:$E,H$74,Data!$F:$F,H$75)</f>
        <v>4.6827821600000004</v>
      </c>
      <c r="I93" s="77">
        <f>SUMIFS(Data!$N:$N,Data!$H:$H,$B93,Data!$E:$E,I$74,Data!$F:$F,I$75)</f>
        <v>0</v>
      </c>
      <c r="J93" s="77">
        <f>SUMIFS(Data!$N:$N,Data!$H:$H,$B93,Data!$E:$E,J$74,Data!$F:$F,J$75)</f>
        <v>0</v>
      </c>
      <c r="L93" s="2"/>
      <c r="M93" s="70" t="s">
        <v>43</v>
      </c>
      <c r="N93" s="321">
        <f>SUMIFS(Data!$N:$N,Data!$H:$H,$M93,Data!$E:$E,N$74,Data!$C:$C,$N$6,Data!$F:$F,N$75)</f>
        <v>0.65846000000000005</v>
      </c>
      <c r="O93" s="321">
        <f>SUMIFS(Data!$N:$N,Data!$H:$H,$M93,Data!$E:$E,O$74,Data!$C:$C,$N$6,Data!$F:$F,O$75)</f>
        <v>0.84630000000000005</v>
      </c>
      <c r="P93" s="321">
        <f>SUMIFS(Data!$N:$N,Data!$H:$H,$M93,Data!$E:$E,P$74,Data!$C:$C,$N$6,Data!$F:$F,P$75)</f>
        <v>0.58158750000000003</v>
      </c>
      <c r="Q93" s="321">
        <f>SUMIFS(Data!$N:$N,Data!$H:$H,$M93,Data!$E:$E,Q$74,Data!$C:$C,$N$6,Data!$F:$F,Q$75)</f>
        <v>0.64963800000000005</v>
      </c>
      <c r="R93" s="321">
        <f>SUMIFS(Data!$N:$N,Data!$H:$H,$M93,Data!$E:$E,R$74,Data!$C:$C,$N$6,Data!$F:$F,R$75)</f>
        <v>0.429425</v>
      </c>
      <c r="S93" s="77">
        <f>SUMIFS(Data!$N:$N,Data!$H:$H,$M93,Data!$E:$E,S$74,Data!$C:$C,$N$6,Data!$F:$F,S$75)</f>
        <v>1.4806805600000001</v>
      </c>
      <c r="T93" s="77">
        <f>SUMIFS(Data!$N:$N,Data!$H:$H,$M93,Data!$E:$E,T$74,Data!$C:$C,$N$6,Data!$F:$F,T$75)</f>
        <v>0</v>
      </c>
      <c r="U93" s="77">
        <f>SUMIFS(Data!$N:$N,Data!$H:$H,$M93,Data!$E:$E,U$74,Data!$C:$C,$N$6,Data!$F:$F,U$75)</f>
        <v>0</v>
      </c>
      <c r="V93" s="2"/>
      <c r="W93" s="2"/>
      <c r="X93" s="2"/>
      <c r="AJ93" s="2"/>
      <c r="AK93" s="2"/>
    </row>
    <row r="94" spans="1:37" ht="15.75" customHeight="1" thickTop="1" thickBot="1" x14ac:dyDescent="0.35">
      <c r="A94" s="2"/>
      <c r="B94" s="70" t="s">
        <v>45</v>
      </c>
      <c r="C94" s="321">
        <f>SUMIFS(Data!$N:$N,Data!$H:$H,$B94,Data!$E:$E,C$74,Data!$F:$F,C$75)</f>
        <v>0</v>
      </c>
      <c r="D94" s="321">
        <f>SUMIFS(Data!$N:$N,Data!$H:$H,$B94,Data!$E:$E,D$74,Data!$F:$F,D$75)</f>
        <v>0</v>
      </c>
      <c r="E94" s="321">
        <f>SUMIFS(Data!$N:$N,Data!$H:$H,$B94,Data!$E:$E,E$74,Data!$F:$F,E$75)</f>
        <v>0</v>
      </c>
      <c r="F94" s="321">
        <f>SUMIFS(Data!$N:$N,Data!$H:$H,$B94,Data!$E:$E,F$74,Data!$F:$F,F$75)</f>
        <v>0</v>
      </c>
      <c r="G94" s="321">
        <f>SUMIFS(Data!$N:$N,Data!$H:$H,$B94,Data!$E:$E,G$74,Data!$F:$F,G$75)</f>
        <v>0</v>
      </c>
      <c r="H94" s="77">
        <f>SUMIFS(Data!$N:$N,Data!$H:$H,$B94,Data!$E:$E,H$74,Data!$F:$F,H$75)</f>
        <v>0</v>
      </c>
      <c r="I94" s="77">
        <f>SUMIFS(Data!$N:$N,Data!$H:$H,$B94,Data!$E:$E,I$74,Data!$F:$F,I$75)</f>
        <v>0</v>
      </c>
      <c r="J94" s="77">
        <f>SUMIFS(Data!$N:$N,Data!$H:$H,$B94,Data!$E:$E,J$74,Data!$F:$F,J$75)</f>
        <v>0</v>
      </c>
      <c r="L94" s="2"/>
      <c r="M94" s="70" t="s">
        <v>45</v>
      </c>
      <c r="N94" s="321">
        <f>SUMIFS(Data!$N:$N,Data!$H:$H,$M94,Data!$E:$E,N$74,Data!$C:$C,$N$6,Data!$F:$F,N$75)</f>
        <v>0</v>
      </c>
      <c r="O94" s="321">
        <f>SUMIFS(Data!$N:$N,Data!$H:$H,$M94,Data!$E:$E,O$74,Data!$C:$C,$N$6,Data!$F:$F,O$75)</f>
        <v>0</v>
      </c>
      <c r="P94" s="321">
        <f>SUMIFS(Data!$N:$N,Data!$H:$H,$M94,Data!$E:$E,P$74,Data!$C:$C,$N$6,Data!$F:$F,P$75)</f>
        <v>0</v>
      </c>
      <c r="Q94" s="321">
        <f>SUMIFS(Data!$N:$N,Data!$H:$H,$M94,Data!$E:$E,Q$74,Data!$C:$C,$N$6,Data!$F:$F,Q$75)</f>
        <v>0</v>
      </c>
      <c r="R94" s="321">
        <f>SUMIFS(Data!$N:$N,Data!$H:$H,$M94,Data!$E:$E,R$74,Data!$C:$C,$N$6,Data!$F:$F,R$75)</f>
        <v>0</v>
      </c>
      <c r="S94" s="77">
        <f>SUMIFS(Data!$N:$N,Data!$H:$H,$M94,Data!$E:$E,S$74,Data!$C:$C,$N$6,Data!$F:$F,S$75)</f>
        <v>0</v>
      </c>
      <c r="T94" s="77">
        <f>SUMIFS(Data!$N:$N,Data!$H:$H,$M94,Data!$E:$E,T$74,Data!$C:$C,$N$6,Data!$F:$F,T$75)</f>
        <v>0</v>
      </c>
      <c r="U94" s="77">
        <f>SUMIFS(Data!$N:$N,Data!$H:$H,$M94,Data!$E:$E,U$74,Data!$C:$C,$N$6,Data!$F:$F,U$75)</f>
        <v>0</v>
      </c>
      <c r="V94" s="2"/>
      <c r="W94" s="2"/>
      <c r="X94" s="2"/>
      <c r="AJ94" s="2"/>
      <c r="AK94" s="2"/>
    </row>
    <row r="95" spans="1:37" ht="15.75" customHeight="1" thickTop="1" thickBot="1" x14ac:dyDescent="0.35">
      <c r="A95" s="2"/>
      <c r="B95" s="70" t="s">
        <v>46</v>
      </c>
      <c r="C95" s="321">
        <f>SUMIFS(Data!$N:$N,Data!$H:$H,$B95,Data!$E:$E,C$74,Data!$F:$F,C$75)</f>
        <v>5.2741259999999999</v>
      </c>
      <c r="D95" s="321">
        <f>SUMIFS(Data!$N:$N,Data!$H:$H,$B95,Data!$E:$E,D$74,Data!$F:$F,D$75)</f>
        <v>3.678642</v>
      </c>
      <c r="E95" s="321">
        <f>SUMIFS(Data!$N:$N,Data!$H:$H,$B95,Data!$E:$E,E$74,Data!$F:$F,E$75)</f>
        <v>13.971177000000001</v>
      </c>
      <c r="F95" s="321">
        <f>SUMIFS(Data!$N:$N,Data!$H:$H,$B95,Data!$E:$E,F$74,Data!$F:$F,F$75)</f>
        <v>11.204855999999999</v>
      </c>
      <c r="G95" s="321">
        <f>SUMIFS(Data!$N:$N,Data!$H:$H,$B95,Data!$E:$E,G$74,Data!$F:$F,G$75)</f>
        <v>1.6580374199999999</v>
      </c>
      <c r="H95" s="77">
        <f>SUMIFS(Data!$N:$N,Data!$H:$H,$B95,Data!$E:$E,H$74,Data!$F:$F,H$75)</f>
        <v>0.58499999999999996</v>
      </c>
      <c r="I95" s="77">
        <f>SUMIFS(Data!$N:$N,Data!$H:$H,$B95,Data!$E:$E,I$74,Data!$F:$F,I$75)</f>
        <v>0</v>
      </c>
      <c r="J95" s="77">
        <f>SUMIFS(Data!$N:$N,Data!$H:$H,$B95,Data!$E:$E,J$74,Data!$F:$F,J$75)</f>
        <v>0</v>
      </c>
      <c r="L95" s="2"/>
      <c r="M95" s="70" t="s">
        <v>46</v>
      </c>
      <c r="N95" s="321">
        <f>SUMIFS(Data!$N:$N,Data!$H:$H,$M95,Data!$E:$E,N$74,Data!$C:$C,$N$6,Data!$F:$F,N$75)</f>
        <v>2.8100654999999999</v>
      </c>
      <c r="O95" s="321">
        <f>SUMIFS(Data!$N:$N,Data!$H:$H,$M95,Data!$E:$E,O$74,Data!$C:$C,$N$6,Data!$F:$F,O$75)</f>
        <v>0.77814000000000005</v>
      </c>
      <c r="P95" s="321">
        <f>SUMIFS(Data!$N:$N,Data!$H:$H,$M95,Data!$E:$E,P$74,Data!$C:$C,$N$6,Data!$F:$F,P$75)</f>
        <v>1.0147005</v>
      </c>
      <c r="Q95" s="321">
        <f>SUMIFS(Data!$N:$N,Data!$H:$H,$M95,Data!$E:$E,Q$74,Data!$C:$C,$N$6,Data!$F:$F,Q$75)</f>
        <v>1.842516</v>
      </c>
      <c r="R95" s="321">
        <f>SUMIFS(Data!$N:$N,Data!$H:$H,$M95,Data!$E:$E,R$74,Data!$C:$C,$N$6,Data!$F:$F,R$75)</f>
        <v>0</v>
      </c>
      <c r="S95" s="77">
        <f>SUMIFS(Data!$N:$N,Data!$H:$H,$M95,Data!$E:$E,S$74,Data!$C:$C,$N$6,Data!$F:$F,S$75)</f>
        <v>0</v>
      </c>
      <c r="T95" s="77">
        <f>SUMIFS(Data!$N:$N,Data!$H:$H,$M95,Data!$E:$E,T$74,Data!$C:$C,$N$6,Data!$F:$F,T$75)</f>
        <v>0</v>
      </c>
      <c r="U95" s="77">
        <f>SUMIFS(Data!$N:$N,Data!$H:$H,$M95,Data!$E:$E,U$74,Data!$C:$C,$N$6,Data!$F:$F,U$75)</f>
        <v>0</v>
      </c>
      <c r="V95" s="2"/>
      <c r="W95" s="2"/>
      <c r="X95" s="2"/>
      <c r="AJ95" s="2"/>
      <c r="AK95" s="2"/>
    </row>
    <row r="96" spans="1:37" ht="15.75" customHeight="1" thickTop="1" thickBot="1" x14ac:dyDescent="0.35">
      <c r="A96" s="2"/>
      <c r="B96" s="70" t="s">
        <v>47</v>
      </c>
      <c r="C96" s="321">
        <f>SUMIFS(Data!$N:$N,Data!$H:$H,$B96,Data!$E:$E,C$74,Data!$F:$F,C$75)</f>
        <v>14.6601</v>
      </c>
      <c r="D96" s="321">
        <f>SUMIFS(Data!$N:$N,Data!$H:$H,$B96,Data!$E:$E,D$74,Data!$F:$F,D$75)</f>
        <v>4.2614999999999998</v>
      </c>
      <c r="E96" s="321">
        <f>SUMIFS(Data!$N:$N,Data!$H:$H,$B96,Data!$E:$E,E$74,Data!$F:$F,E$75)</f>
        <v>9.8870000000000005</v>
      </c>
      <c r="F96" s="321">
        <f>SUMIFS(Data!$N:$N,Data!$H:$H,$B96,Data!$E:$E,F$74,Data!$F:$F,F$75)</f>
        <v>15.944658</v>
      </c>
      <c r="G96" s="321">
        <f>SUMIFS(Data!$N:$N,Data!$H:$H,$B96,Data!$E:$E,G$74,Data!$F:$F,G$75)</f>
        <v>15.07600296</v>
      </c>
      <c r="H96" s="77">
        <f>SUMIFS(Data!$N:$N,Data!$H:$H,$B96,Data!$E:$E,H$74,Data!$F:$F,H$75)</f>
        <v>11.772132360000001</v>
      </c>
      <c r="I96" s="77">
        <f>SUMIFS(Data!$N:$N,Data!$H:$H,$B96,Data!$E:$E,I$74,Data!$F:$F,I$75)</f>
        <v>0</v>
      </c>
      <c r="J96" s="77">
        <f>SUMIFS(Data!$N:$N,Data!$H:$H,$B96,Data!$E:$E,J$74,Data!$F:$F,J$75)</f>
        <v>0</v>
      </c>
      <c r="L96" s="2"/>
      <c r="M96" s="70" t="s">
        <v>47</v>
      </c>
      <c r="N96" s="321">
        <f>SUMIFS(Data!$N:$N,Data!$H:$H,$M96,Data!$E:$E,N$74,Data!$C:$C,$N$6,Data!$F:$F,N$75)</f>
        <v>14.006600000000001</v>
      </c>
      <c r="O96" s="321">
        <f>SUMIFS(Data!$N:$N,Data!$H:$H,$M96,Data!$E:$E,O$74,Data!$C:$C,$N$6,Data!$F:$F,O$75)</f>
        <v>3.0486</v>
      </c>
      <c r="P96" s="321">
        <f>SUMIFS(Data!$N:$N,Data!$H:$H,$M96,Data!$E:$E,P$74,Data!$C:$C,$N$6,Data!$F:$F,P$75)</f>
        <v>2.2002999999999999</v>
      </c>
      <c r="Q96" s="321">
        <f>SUMIFS(Data!$N:$N,Data!$H:$H,$M96,Data!$E:$E,Q$74,Data!$C:$C,$N$6,Data!$F:$F,Q$75)</f>
        <v>6.1360999999999999</v>
      </c>
      <c r="R96" s="321">
        <f>SUMIFS(Data!$N:$N,Data!$H:$H,$M96,Data!$E:$E,R$74,Data!$C:$C,$N$6,Data!$F:$F,R$75)</f>
        <v>1.3786883600000002</v>
      </c>
      <c r="S96" s="77">
        <f>SUMIFS(Data!$N:$N,Data!$H:$H,$M96,Data!$E:$E,S$74,Data!$C:$C,$N$6,Data!$F:$F,S$75)</f>
        <v>1.3786883600000002</v>
      </c>
      <c r="T96" s="77">
        <f>SUMIFS(Data!$N:$N,Data!$H:$H,$M96,Data!$E:$E,T$74,Data!$C:$C,$N$6,Data!$F:$F,T$75)</f>
        <v>0</v>
      </c>
      <c r="U96" s="77">
        <f>SUMIFS(Data!$N:$N,Data!$H:$H,$M96,Data!$E:$E,U$74,Data!$C:$C,$N$6,Data!$F:$F,U$75)</f>
        <v>0</v>
      </c>
      <c r="V96" s="2"/>
      <c r="W96" s="2"/>
      <c r="X96" s="2"/>
      <c r="AJ96" s="2"/>
      <c r="AK96" s="2"/>
    </row>
    <row r="97" spans="1:37" ht="15.75" customHeight="1" thickTop="1" thickBot="1" x14ac:dyDescent="0.35">
      <c r="A97" s="2"/>
      <c r="B97" s="70" t="s">
        <v>48</v>
      </c>
      <c r="C97" s="321">
        <f>SUMIFS(Data!$N:$N,Data!$H:$H,$B97,Data!$E:$E,C$74,Data!$F:$F,C$75)</f>
        <v>13.2505065</v>
      </c>
      <c r="D97" s="321">
        <f>SUMIFS(Data!$N:$N,Data!$H:$H,$B97,Data!$E:$E,D$74,Data!$F:$F,D$75)</f>
        <v>9.1458255000000008</v>
      </c>
      <c r="E97" s="321">
        <f>SUMIFS(Data!$N:$N,Data!$H:$H,$B97,Data!$E:$E,E$74,Data!$F:$F,E$75)</f>
        <v>1.9798694999999999</v>
      </c>
      <c r="F97" s="321">
        <f>SUMIFS(Data!$N:$N,Data!$H:$H,$B97,Data!$E:$E,F$74,Data!$F:$F,F$75)</f>
        <v>5.9277705000000003</v>
      </c>
      <c r="G97" s="321">
        <f>SUMIFS(Data!$N:$N,Data!$H:$H,$B97,Data!$E:$E,G$74,Data!$F:$F,G$75)</f>
        <v>7.9818172000000001</v>
      </c>
      <c r="H97" s="77">
        <f>SUMIFS(Data!$N:$N,Data!$H:$H,$B97,Data!$E:$E,H$74,Data!$F:$F,H$75)</f>
        <v>17.39391539</v>
      </c>
      <c r="I97" s="77">
        <f>SUMIFS(Data!$N:$N,Data!$H:$H,$B97,Data!$E:$E,I$74,Data!$F:$F,I$75)</f>
        <v>0</v>
      </c>
      <c r="J97" s="77">
        <f>SUMIFS(Data!$N:$N,Data!$H:$H,$B97,Data!$E:$E,J$74,Data!$F:$F,J$75)</f>
        <v>0</v>
      </c>
      <c r="L97" s="2"/>
      <c r="M97" s="70" t="s">
        <v>48</v>
      </c>
      <c r="N97" s="321">
        <f>SUMIFS(Data!$N:$N,Data!$H:$H,$M97,Data!$E:$E,N$74,Data!$C:$C,$N$6,Data!$F:$F,N$75)</f>
        <v>11.932430999999999</v>
      </c>
      <c r="O97" s="321">
        <f>SUMIFS(Data!$N:$N,Data!$H:$H,$M97,Data!$E:$E,O$74,Data!$C:$C,$N$6,Data!$F:$F,O$75)</f>
        <v>9.1458255000000008</v>
      </c>
      <c r="P97" s="321">
        <f>SUMIFS(Data!$N:$N,Data!$H:$H,$M97,Data!$E:$E,P$74,Data!$C:$C,$N$6,Data!$F:$F,P$75)</f>
        <v>1.9798694999999999</v>
      </c>
      <c r="Q97" s="321">
        <f>SUMIFS(Data!$N:$N,Data!$H:$H,$M97,Data!$E:$E,Q$74,Data!$C:$C,$N$6,Data!$F:$F,Q$75)</f>
        <v>5.9277705000000003</v>
      </c>
      <c r="R97" s="321">
        <f>SUMIFS(Data!$N:$N,Data!$H:$H,$M97,Data!$E:$E,R$74,Data!$C:$C,$N$6,Data!$F:$F,R$75)</f>
        <v>3.9683743900000001</v>
      </c>
      <c r="S97" s="77">
        <f>SUMIFS(Data!$N:$N,Data!$H:$H,$M97,Data!$E:$E,S$74,Data!$C:$C,$N$6,Data!$F:$F,S$75)</f>
        <v>3.9683743900000001</v>
      </c>
      <c r="T97" s="77">
        <f>SUMIFS(Data!$N:$N,Data!$H:$H,$M97,Data!$E:$E,T$74,Data!$C:$C,$N$6,Data!$F:$F,T$75)</f>
        <v>0</v>
      </c>
      <c r="U97" s="77">
        <f>SUMIFS(Data!$N:$N,Data!$H:$H,$M97,Data!$E:$E,U$74,Data!$C:$C,$N$6,Data!$F:$F,U$75)</f>
        <v>0</v>
      </c>
      <c r="V97" s="2"/>
      <c r="W97" s="2"/>
      <c r="X97" s="2"/>
      <c r="AJ97" s="2"/>
      <c r="AK97" s="2"/>
    </row>
    <row r="98" spans="1:37" ht="15.75" customHeight="1" thickTop="1" thickBot="1" x14ac:dyDescent="0.35">
      <c r="A98" s="2"/>
      <c r="B98" s="71" t="s">
        <v>70</v>
      </c>
      <c r="C98" s="324">
        <f>SUM(C93:C97)</f>
        <v>38.961382499999999</v>
      </c>
      <c r="D98" s="324">
        <f t="shared" ref="D98:J98" si="74">SUM(D93:D97)</f>
        <v>20.785215000000001</v>
      </c>
      <c r="E98" s="324">
        <f t="shared" si="74"/>
        <v>30.658349000000001</v>
      </c>
      <c r="F98" s="324">
        <f t="shared" si="74"/>
        <v>37.0162215</v>
      </c>
      <c r="G98" s="324">
        <f t="shared" si="74"/>
        <v>30.913280579999999</v>
      </c>
      <c r="H98" s="72">
        <f t="shared" si="74"/>
        <v>34.43382991</v>
      </c>
      <c r="I98" s="72">
        <f t="shared" ref="I98" si="75">SUM(I93:I97)</f>
        <v>0</v>
      </c>
      <c r="J98" s="72">
        <f t="shared" si="74"/>
        <v>0</v>
      </c>
      <c r="L98" s="2"/>
      <c r="M98" s="71" t="s">
        <v>70</v>
      </c>
      <c r="N98" s="324">
        <f>SUM(N93:N97)</f>
        <v>29.407556499999998</v>
      </c>
      <c r="O98" s="324">
        <f t="shared" ref="O98:U98" si="76">SUM(O93:O97)</f>
        <v>13.818865500000001</v>
      </c>
      <c r="P98" s="324">
        <f t="shared" si="76"/>
        <v>5.7764574999999994</v>
      </c>
      <c r="Q98" s="324">
        <f t="shared" si="76"/>
        <v>14.556024499999999</v>
      </c>
      <c r="R98" s="324">
        <f t="shared" si="76"/>
        <v>5.7764877500000003</v>
      </c>
      <c r="S98" s="72">
        <f t="shared" si="76"/>
        <v>6.8277433100000007</v>
      </c>
      <c r="T98" s="72">
        <f t="shared" ref="T98" si="77">SUM(T93:T97)</f>
        <v>0</v>
      </c>
      <c r="U98" s="72">
        <f t="shared" si="76"/>
        <v>0</v>
      </c>
      <c r="V98" s="2"/>
      <c r="W98" s="2"/>
      <c r="X98" s="2"/>
      <c r="AJ98" s="2"/>
      <c r="AK98" s="2"/>
    </row>
    <row r="99" spans="1:37" ht="15.75" customHeight="1" thickTop="1" thickBot="1" x14ac:dyDescent="0.35">
      <c r="A99" s="2"/>
      <c r="B99" s="298" t="s">
        <v>71</v>
      </c>
      <c r="C99" s="325">
        <f>C83+C91+C98</f>
        <v>3609.0359294999998</v>
      </c>
      <c r="D99" s="325">
        <f t="shared" ref="D99" si="78">D83+D91+D98</f>
        <v>2642.681689</v>
      </c>
      <c r="E99" s="325">
        <f t="shared" ref="E99:J99" si="79">E83+E91+E98</f>
        <v>2493.4853729999995</v>
      </c>
      <c r="F99" s="325">
        <f t="shared" si="79"/>
        <v>2815.2038573</v>
      </c>
      <c r="G99" s="325">
        <f t="shared" si="79"/>
        <v>2136.2640745799999</v>
      </c>
      <c r="H99" s="299">
        <f t="shared" si="79"/>
        <v>2280.15374991</v>
      </c>
      <c r="I99" s="299">
        <f t="shared" ref="I99" si="80">I83+I91+I98</f>
        <v>0</v>
      </c>
      <c r="J99" s="299">
        <f t="shared" si="79"/>
        <v>0</v>
      </c>
      <c r="L99" s="2"/>
      <c r="M99" s="298" t="s">
        <v>71</v>
      </c>
      <c r="N99" s="325">
        <f>N83+N91+N98</f>
        <v>1891.0024365000002</v>
      </c>
      <c r="O99" s="325">
        <f t="shared" ref="O99" si="81">O83+O91+O98</f>
        <v>1449.1459054999998</v>
      </c>
      <c r="P99" s="325">
        <f t="shared" ref="P99:U99" si="82">P83+P91+P98</f>
        <v>1221.8869135</v>
      </c>
      <c r="Q99" s="325">
        <f t="shared" si="82"/>
        <v>1605.6445492999999</v>
      </c>
      <c r="R99" s="325">
        <f t="shared" si="82"/>
        <v>1029.07524775</v>
      </c>
      <c r="S99" s="299">
        <f t="shared" si="82"/>
        <v>1310.41219331</v>
      </c>
      <c r="T99" s="299">
        <f t="shared" ref="T99" si="83">T83+T91+T98</f>
        <v>0</v>
      </c>
      <c r="U99" s="299">
        <f t="shared" si="82"/>
        <v>0</v>
      </c>
      <c r="V99" s="2"/>
      <c r="W99" s="2"/>
      <c r="X99" s="2"/>
      <c r="AJ99" s="2"/>
      <c r="AK99" s="2"/>
    </row>
    <row r="100" spans="1:37" ht="15.75" customHeight="1" thickTop="1" x14ac:dyDescent="0.3">
      <c r="A100" s="2"/>
      <c r="K100" s="2"/>
      <c r="L100" s="2"/>
      <c r="M100" s="12"/>
      <c r="N100" s="26"/>
      <c r="O100" s="25"/>
      <c r="P100" s="25"/>
      <c r="Q100" s="25"/>
      <c r="R100" s="25"/>
      <c r="S100" s="25"/>
      <c r="T100" s="25"/>
      <c r="U100" s="25"/>
      <c r="V100" s="2"/>
      <c r="W100" s="2"/>
      <c r="X100" s="2"/>
      <c r="AJ100" s="2"/>
      <c r="AK100" s="2"/>
    </row>
    <row r="101" spans="1:37" ht="15.75" customHeight="1" thickBot="1" x14ac:dyDescent="0.35">
      <c r="A101" s="2"/>
      <c r="K101" s="2"/>
      <c r="L101" s="2"/>
      <c r="M101" s="18"/>
      <c r="N101" s="2"/>
      <c r="O101" s="19"/>
      <c r="P101" s="19"/>
      <c r="Q101" s="19"/>
      <c r="R101" s="19"/>
      <c r="S101" s="19"/>
      <c r="T101" s="19"/>
      <c r="U101" s="19"/>
      <c r="V101" s="2"/>
      <c r="W101" s="2"/>
      <c r="X101" s="2"/>
      <c r="AJ101" s="2"/>
      <c r="AK101" s="2"/>
    </row>
    <row r="102" spans="1:37" ht="30" customHeight="1" thickTop="1" thickBot="1" x14ac:dyDescent="0.35">
      <c r="A102" s="2"/>
      <c r="B102" s="339" t="s">
        <v>86</v>
      </c>
      <c r="C102" s="340"/>
      <c r="D102" s="340"/>
      <c r="E102" s="340"/>
      <c r="F102" s="340"/>
      <c r="G102" s="340"/>
      <c r="H102" s="340"/>
      <c r="I102" s="340"/>
      <c r="J102" s="340"/>
      <c r="K102" s="2"/>
      <c r="L102" s="2"/>
      <c r="M102" s="341" t="s">
        <v>87</v>
      </c>
      <c r="N102" s="342"/>
      <c r="O102" s="342"/>
      <c r="P102" s="342"/>
      <c r="Q102" s="342"/>
      <c r="R102" s="342"/>
      <c r="S102" s="342"/>
      <c r="T102" s="342"/>
      <c r="U102" s="342"/>
      <c r="V102" s="2"/>
      <c r="W102" s="2"/>
      <c r="X102" s="2"/>
      <c r="AJ102" s="2"/>
      <c r="AK102" s="2"/>
    </row>
    <row r="103" spans="1:37" ht="15.75" customHeight="1" thickTop="1" thickBot="1" x14ac:dyDescent="0.35">
      <c r="A103" s="2"/>
      <c r="B103" s="82"/>
      <c r="C103" s="74">
        <v>2019</v>
      </c>
      <c r="D103" s="83">
        <f>C103+1</f>
        <v>2020</v>
      </c>
      <c r="E103" s="83">
        <f t="shared" ref="E103:H103" si="84">D103+1</f>
        <v>2021</v>
      </c>
      <c r="F103" s="83">
        <f t="shared" si="84"/>
        <v>2022</v>
      </c>
      <c r="G103" s="83">
        <f t="shared" si="84"/>
        <v>2023</v>
      </c>
      <c r="H103" s="83">
        <f t="shared" si="84"/>
        <v>2024</v>
      </c>
      <c r="I103" s="83">
        <f t="shared" ref="I103" si="85">H103+1</f>
        <v>2025</v>
      </c>
      <c r="J103" s="83">
        <f t="shared" ref="J103" si="86">I103+1</f>
        <v>2026</v>
      </c>
      <c r="K103" s="2"/>
      <c r="L103" s="2"/>
      <c r="M103" s="82"/>
      <c r="N103" s="74">
        <v>2019</v>
      </c>
      <c r="O103" s="83">
        <f>+N103+1</f>
        <v>2020</v>
      </c>
      <c r="P103" s="83">
        <f t="shared" ref="P103:S103" si="87">+O103+1</f>
        <v>2021</v>
      </c>
      <c r="Q103" s="83">
        <f t="shared" si="87"/>
        <v>2022</v>
      </c>
      <c r="R103" s="83">
        <f t="shared" si="87"/>
        <v>2023</v>
      </c>
      <c r="S103" s="83">
        <f t="shared" si="87"/>
        <v>2024</v>
      </c>
      <c r="T103" s="83">
        <f t="shared" ref="T103" si="88">+S103+1</f>
        <v>2025</v>
      </c>
      <c r="U103" s="83">
        <f t="shared" ref="U103" si="89">+T103+1</f>
        <v>2026</v>
      </c>
      <c r="V103" s="2"/>
      <c r="W103" s="2"/>
      <c r="X103" s="2"/>
      <c r="AJ103" s="2"/>
      <c r="AK103" s="2"/>
    </row>
    <row r="104" spans="1:37" ht="18.899999999999999" customHeight="1" thickTop="1" thickBot="1" x14ac:dyDescent="0.35">
      <c r="A104" s="2"/>
      <c r="B104" s="300"/>
      <c r="C104" s="296" t="s">
        <v>85</v>
      </c>
      <c r="D104" s="296" t="s">
        <v>85</v>
      </c>
      <c r="E104" s="296" t="s">
        <v>85</v>
      </c>
      <c r="F104" s="296" t="s">
        <v>85</v>
      </c>
      <c r="G104" s="296" t="s">
        <v>85</v>
      </c>
      <c r="H104" s="296" t="s">
        <v>85</v>
      </c>
      <c r="I104" s="296" t="s">
        <v>85</v>
      </c>
      <c r="J104" s="296" t="s">
        <v>85</v>
      </c>
      <c r="K104" s="2"/>
      <c r="L104" s="2"/>
      <c r="M104" s="300"/>
      <c r="N104" s="296" t="s">
        <v>85</v>
      </c>
      <c r="O104" s="296" t="s">
        <v>85</v>
      </c>
      <c r="P104" s="296" t="s">
        <v>85</v>
      </c>
      <c r="Q104" s="296" t="s">
        <v>85</v>
      </c>
      <c r="R104" s="296" t="s">
        <v>85</v>
      </c>
      <c r="S104" s="296" t="s">
        <v>85</v>
      </c>
      <c r="T104" s="296" t="s">
        <v>85</v>
      </c>
      <c r="U104" s="296" t="s">
        <v>85</v>
      </c>
      <c r="V104" s="2"/>
      <c r="W104" s="2"/>
      <c r="X104" s="2"/>
      <c r="AJ104" s="2"/>
      <c r="AK104" s="2"/>
    </row>
    <row r="105" spans="1:37" ht="15.75" customHeight="1" thickBot="1" x14ac:dyDescent="0.35">
      <c r="A105" s="2"/>
      <c r="B105" s="89" t="s">
        <v>74</v>
      </c>
      <c r="C105" s="86">
        <f>C99/$C$99</f>
        <v>1</v>
      </c>
      <c r="D105" s="86">
        <f t="shared" ref="D105:J105" si="90">D99/$C$99</f>
        <v>0.73224033803568156</v>
      </c>
      <c r="E105" s="86">
        <f t="shared" si="90"/>
        <v>0.69090067866003479</v>
      </c>
      <c r="F105" s="86">
        <f t="shared" si="90"/>
        <v>0.78004317837035819</v>
      </c>
      <c r="G105" s="86">
        <f t="shared" si="90"/>
        <v>0.59192097732204085</v>
      </c>
      <c r="H105" s="86">
        <f t="shared" si="90"/>
        <v>0.63179026046047015</v>
      </c>
      <c r="I105" s="86">
        <f t="shared" si="90"/>
        <v>0</v>
      </c>
      <c r="J105" s="86">
        <f t="shared" si="90"/>
        <v>0</v>
      </c>
      <c r="K105" s="2"/>
      <c r="L105" s="2"/>
      <c r="M105" s="89" t="s">
        <v>74</v>
      </c>
      <c r="N105" s="86">
        <f>N99/$N$99</f>
        <v>1</v>
      </c>
      <c r="O105" s="86">
        <f t="shared" ref="O105:U105" si="91">O99/$N$99</f>
        <v>0.76633740788942639</v>
      </c>
      <c r="P105" s="86">
        <f t="shared" si="91"/>
        <v>0.64615829673998404</v>
      </c>
      <c r="Q105" s="86">
        <f t="shared" si="91"/>
        <v>0.84909702827873634</v>
      </c>
      <c r="R105" s="86">
        <f t="shared" si="91"/>
        <v>0.5441956223254184</v>
      </c>
      <c r="S105" s="86">
        <f t="shared" si="91"/>
        <v>0.69297223949399178</v>
      </c>
      <c r="T105" s="86">
        <f t="shared" si="91"/>
        <v>0</v>
      </c>
      <c r="U105" s="86">
        <f t="shared" si="91"/>
        <v>0</v>
      </c>
      <c r="V105" s="2"/>
      <c r="W105" s="2"/>
      <c r="X105" s="2"/>
      <c r="AJ105" s="2"/>
      <c r="AK105" s="2"/>
    </row>
    <row r="106" spans="1:37" ht="15.75" customHeight="1" thickBot="1" x14ac:dyDescent="0.35">
      <c r="A106" s="2"/>
      <c r="B106" s="89" t="s">
        <v>75</v>
      </c>
      <c r="C106" s="86">
        <f>C83/$C$83</f>
        <v>1</v>
      </c>
      <c r="D106" s="86">
        <f t="shared" ref="D106:J106" si="92">D83/$C$83</f>
        <v>0.76727464885880914</v>
      </c>
      <c r="E106" s="86">
        <f t="shared" si="92"/>
        <v>0.78628659148049196</v>
      </c>
      <c r="F106" s="86">
        <f t="shared" si="92"/>
        <v>0.80848758418980637</v>
      </c>
      <c r="G106" s="86">
        <f t="shared" si="92"/>
        <v>0.6952657670507767</v>
      </c>
      <c r="H106" s="86">
        <f t="shared" si="92"/>
        <v>0.63103691808327278</v>
      </c>
      <c r="I106" s="86">
        <f t="shared" si="92"/>
        <v>0</v>
      </c>
      <c r="J106" s="86">
        <f t="shared" si="92"/>
        <v>0</v>
      </c>
      <c r="K106" s="2"/>
      <c r="L106" s="2"/>
      <c r="M106" s="89" t="s">
        <v>75</v>
      </c>
      <c r="N106" s="86">
        <f>N83/$N$83</f>
        <v>1</v>
      </c>
      <c r="O106" s="86">
        <f t="shared" ref="O106:U106" si="93">O83/$N$83</f>
        <v>0.87257261010698628</v>
      </c>
      <c r="P106" s="86">
        <f t="shared" si="93"/>
        <v>0.86097936557689703</v>
      </c>
      <c r="Q106" s="86">
        <f t="shared" si="93"/>
        <v>0.95319676390618013</v>
      </c>
      <c r="R106" s="86">
        <f t="shared" si="93"/>
        <v>0.79085767184384126</v>
      </c>
      <c r="S106" s="86">
        <f t="shared" si="93"/>
        <v>0.79166651220044382</v>
      </c>
      <c r="T106" s="86">
        <f t="shared" si="93"/>
        <v>0</v>
      </c>
      <c r="U106" s="86">
        <f t="shared" si="93"/>
        <v>0</v>
      </c>
      <c r="V106" s="2"/>
      <c r="W106" s="2"/>
      <c r="X106" s="2"/>
      <c r="AJ106" s="2"/>
      <c r="AK106" s="2"/>
    </row>
    <row r="107" spans="1:37" ht="15.75" customHeight="1" thickBot="1" x14ac:dyDescent="0.35">
      <c r="A107" s="2"/>
      <c r="B107" s="89" t="s">
        <v>76</v>
      </c>
      <c r="C107" s="86">
        <f>C91/$C$91</f>
        <v>1</v>
      </c>
      <c r="D107" s="86">
        <f t="shared" ref="D107:J107" si="94">D91/$C$91</f>
        <v>0.6687804353230058</v>
      </c>
      <c r="E107" s="86">
        <f t="shared" si="94"/>
        <v>0.49728364800411606</v>
      </c>
      <c r="F107" s="86">
        <f t="shared" si="94"/>
        <v>0.7176810191403975</v>
      </c>
      <c r="G107" s="86">
        <f t="shared" si="94"/>
        <v>0.37895948286195175</v>
      </c>
      <c r="H107" s="86">
        <f t="shared" si="94"/>
        <v>0.62505251501036041</v>
      </c>
      <c r="I107" s="86">
        <f t="shared" si="94"/>
        <v>0</v>
      </c>
      <c r="J107" s="86">
        <f t="shared" si="94"/>
        <v>0</v>
      </c>
      <c r="K107" s="2"/>
      <c r="L107" s="2"/>
      <c r="M107" s="89" t="s">
        <v>76</v>
      </c>
      <c r="N107" s="86">
        <f>N91/$N$91</f>
        <v>1</v>
      </c>
      <c r="O107" s="86">
        <f t="shared" ref="O107:T107" si="95">O91/$N$91</f>
        <v>0.66499447070913131</v>
      </c>
      <c r="P107" s="86">
        <f t="shared" si="95"/>
        <v>0.4363966881766278</v>
      </c>
      <c r="Q107" s="86">
        <f t="shared" si="95"/>
        <v>0.75184649900749434</v>
      </c>
      <c r="R107" s="86">
        <f t="shared" si="95"/>
        <v>0.29789815049393148</v>
      </c>
      <c r="S107" s="86">
        <f t="shared" si="95"/>
        <v>0.60480975622901145</v>
      </c>
      <c r="T107" s="86">
        <f t="shared" si="95"/>
        <v>0</v>
      </c>
      <c r="U107" s="86">
        <f>U91/$N$91</f>
        <v>0</v>
      </c>
      <c r="V107" s="2"/>
      <c r="W107" s="2"/>
      <c r="X107" s="2"/>
      <c r="AJ107" s="2"/>
      <c r="AK107" s="2"/>
    </row>
    <row r="108" spans="1:37" ht="15.75" customHeight="1" thickBot="1" x14ac:dyDescent="0.35">
      <c r="A108" s="2"/>
      <c r="B108" s="89" t="s">
        <v>77</v>
      </c>
      <c r="C108" s="86">
        <f>C98/$C$98</f>
        <v>1</v>
      </c>
      <c r="D108" s="86">
        <f t="shared" ref="D108:J108" si="96">D98/$C$98</f>
        <v>0.53348248101822371</v>
      </c>
      <c r="E108" s="86">
        <f t="shared" si="96"/>
        <v>0.78689068592471023</v>
      </c>
      <c r="F108" s="86">
        <f t="shared" si="96"/>
        <v>0.95007464121685115</v>
      </c>
      <c r="G108" s="86">
        <f t="shared" si="96"/>
        <v>0.79343387211683258</v>
      </c>
      <c r="H108" s="86">
        <f t="shared" si="96"/>
        <v>0.88379384150446927</v>
      </c>
      <c r="I108" s="86">
        <f t="shared" si="96"/>
        <v>0</v>
      </c>
      <c r="J108" s="86">
        <f t="shared" si="96"/>
        <v>0</v>
      </c>
      <c r="K108" s="2"/>
      <c r="L108" s="2"/>
      <c r="M108" s="89" t="s">
        <v>77</v>
      </c>
      <c r="N108" s="86">
        <f>N98/$N$98</f>
        <v>1</v>
      </c>
      <c r="O108" s="86">
        <f t="shared" ref="O108:U108" si="97">O98/$N$98</f>
        <v>0.46990866106131607</v>
      </c>
      <c r="P108" s="86">
        <f t="shared" si="97"/>
        <v>0.19642765967311837</v>
      </c>
      <c r="Q108" s="86">
        <f t="shared" si="97"/>
        <v>0.49497565362154455</v>
      </c>
      <c r="R108" s="86">
        <f t="shared" si="97"/>
        <v>0.1964286883202962</v>
      </c>
      <c r="S108" s="86">
        <f t="shared" si="97"/>
        <v>0.23217649212031613</v>
      </c>
      <c r="T108" s="86">
        <f t="shared" si="97"/>
        <v>0</v>
      </c>
      <c r="U108" s="86">
        <f t="shared" si="97"/>
        <v>0</v>
      </c>
      <c r="V108" s="2"/>
      <c r="W108" s="2"/>
      <c r="X108" s="2"/>
      <c r="AJ108" s="2"/>
      <c r="AK108" s="2"/>
    </row>
    <row r="109" spans="1:37" ht="15.75" customHeight="1" x14ac:dyDescent="0.3">
      <c r="A109" s="2"/>
      <c r="B109" s="148" t="s">
        <v>78</v>
      </c>
      <c r="C109" s="145"/>
      <c r="D109" s="145"/>
      <c r="E109" s="145"/>
      <c r="F109" s="145"/>
      <c r="G109" s="145"/>
      <c r="H109" s="145"/>
      <c r="I109" s="145"/>
      <c r="J109" s="145"/>
      <c r="K109" s="2"/>
      <c r="L109" s="2"/>
      <c r="M109" s="148" t="s">
        <v>78</v>
      </c>
      <c r="N109" s="145"/>
      <c r="O109" s="145"/>
      <c r="P109" s="145"/>
      <c r="Q109" s="145"/>
      <c r="R109" s="145"/>
      <c r="S109" s="145"/>
      <c r="T109" s="145"/>
      <c r="U109" s="145"/>
      <c r="V109" s="2"/>
      <c r="W109" s="2"/>
      <c r="X109" s="2"/>
      <c r="AJ109" s="2"/>
      <c r="AK109" s="2"/>
    </row>
    <row r="110" spans="1:37" ht="15.75" customHeight="1" thickBot="1" x14ac:dyDescent="0.35">
      <c r="A110" s="2"/>
      <c r="B110" s="123" t="str">
        <f>'Input keuzevariabelen'!$F$11</f>
        <v>Behaalde omzet</v>
      </c>
      <c r="C110" s="140">
        <f>SUMIFS(Data!$I:$I,Data!$H:$H,$B110,Data!$E:$E,C$103,Data!$F:$F,C$104)</f>
        <v>0</v>
      </c>
      <c r="D110" s="140">
        <f>SUMIFS(Data!$I:$I,Data!$H:$H,$B110,Data!$E:$E,D$103,Data!$F:$F,D$104)</f>
        <v>0</v>
      </c>
      <c r="E110" s="140">
        <f>SUMIFS(Data!$I:$I,Data!$H:$H,$B110,Data!$E:$E,E$103,Data!$F:$F,E$104)</f>
        <v>0</v>
      </c>
      <c r="F110" s="140">
        <f>SUMIFS(Data!$I:$I,Data!$H:$H,$B110,Data!$E:$E,F$103,Data!$F:$F,F$104)</f>
        <v>0</v>
      </c>
      <c r="G110" s="140">
        <f>SUMIFS(Data!$I:$I,Data!$H:$H,$B110,Data!$E:$E,G$103,Data!$F:$F,G$104)</f>
        <v>0</v>
      </c>
      <c r="H110" s="140">
        <f>SUMIFS(Data!$I:$I,Data!$H:$H,$B110,Data!$E:$E,H$103,Data!$F:$F,H$104)</f>
        <v>0</v>
      </c>
      <c r="I110" s="140">
        <f>SUMIFS(Data!$I:$I,Data!$H:$H,$B110,Data!$E:$E,I$103,Data!$F:$F,I$104)</f>
        <v>0</v>
      </c>
      <c r="J110" s="140">
        <f>SUMIFS(Data!$I:$I,Data!$H:$H,$B110,Data!$E:$E,J$103,Data!$F:$F,J$104)</f>
        <v>0</v>
      </c>
      <c r="K110" s="2"/>
      <c r="L110" s="2"/>
      <c r="M110" s="123" t="str">
        <f>'Input keuzevariabelen'!$F$11</f>
        <v>Behaalde omzet</v>
      </c>
      <c r="N110" s="140">
        <f>SUMIFS(Data!$J:$J,Data!$H:$H,$M110,Data!$E:$E,N$103,Data!$C:$C,$N$6,Data!$F:$F,N$104)</f>
        <v>0</v>
      </c>
      <c r="O110" s="140">
        <f>SUMIFS(Data!$J:$J,Data!$H:$H,$M110,Data!$E:$E,O$103,Data!$C:$C,$N$6,Data!$F:$F,O$104)</f>
        <v>0</v>
      </c>
      <c r="P110" s="140">
        <f>SUMIFS(Data!$J:$J,Data!$H:$H,$M110,Data!$E:$E,P$103,Data!$C:$C,$N$6,Data!$F:$F,P$104)</f>
        <v>0</v>
      </c>
      <c r="Q110" s="140">
        <f>SUMIFS(Data!$J:$J,Data!$H:$H,$M110,Data!$E:$E,Q$103,Data!$C:$C,$N$6,Data!$F:$F,Q$104)</f>
        <v>0</v>
      </c>
      <c r="R110" s="140">
        <f>SUMIFS(Data!$J:$J,Data!$H:$H,$M110,Data!$E:$E,R$103,Data!$C:$C,$N$6,Data!$F:$F,R$104)</f>
        <v>0</v>
      </c>
      <c r="S110" s="140">
        <f>SUMIFS(Data!$J:$J,Data!$H:$H,$M110,Data!$E:$E,S$103,Data!$C:$C,$N$6,Data!$F:$F,S$104)</f>
        <v>0</v>
      </c>
      <c r="T110" s="140">
        <f>SUMIFS(Data!$J:$J,Data!$H:$H,$M110,Data!$E:$E,T$103,Data!$C:$C,$N$6,Data!$F:$F,T$104)</f>
        <v>0</v>
      </c>
      <c r="U110" s="140">
        <f>SUMIFS(Data!$J:$J,Data!$H:$H,$M110,Data!$E:$E,U$103,Data!$C:$C,$N$6,Data!$F:$F,U$104)</f>
        <v>0</v>
      </c>
      <c r="V110" s="2"/>
      <c r="W110" s="2"/>
      <c r="X110" s="2"/>
      <c r="AJ110" s="2"/>
      <c r="AK110" s="2"/>
    </row>
    <row r="111" spans="1:37" ht="15.75" customHeight="1" thickBot="1" x14ac:dyDescent="0.35">
      <c r="A111" s="2"/>
      <c r="B111" s="89" t="s">
        <v>79</v>
      </c>
      <c r="C111" s="84" t="e">
        <f t="shared" ref="C111:J111" si="98">C99/C110</f>
        <v>#DIV/0!</v>
      </c>
      <c r="D111" s="84" t="e">
        <f t="shared" si="98"/>
        <v>#DIV/0!</v>
      </c>
      <c r="E111" s="84" t="e">
        <f t="shared" si="98"/>
        <v>#DIV/0!</v>
      </c>
      <c r="F111" s="84" t="e">
        <f t="shared" si="98"/>
        <v>#DIV/0!</v>
      </c>
      <c r="G111" s="84" t="e">
        <f t="shared" si="98"/>
        <v>#DIV/0!</v>
      </c>
      <c r="H111" s="84" t="e">
        <f t="shared" si="98"/>
        <v>#DIV/0!</v>
      </c>
      <c r="I111" s="84" t="e">
        <f t="shared" si="98"/>
        <v>#DIV/0!</v>
      </c>
      <c r="J111" s="84" t="e">
        <f t="shared" si="98"/>
        <v>#DIV/0!</v>
      </c>
      <c r="K111" s="2"/>
      <c r="L111" s="2"/>
      <c r="M111" s="89" t="s">
        <v>79</v>
      </c>
      <c r="N111" s="84" t="e">
        <f t="shared" ref="N111:U111" si="99">N99/N110</f>
        <v>#DIV/0!</v>
      </c>
      <c r="O111" s="84" t="e">
        <f t="shared" si="99"/>
        <v>#DIV/0!</v>
      </c>
      <c r="P111" s="84" t="e">
        <f t="shared" si="99"/>
        <v>#DIV/0!</v>
      </c>
      <c r="Q111" s="84" t="e">
        <f t="shared" si="99"/>
        <v>#DIV/0!</v>
      </c>
      <c r="R111" s="84" t="e">
        <f t="shared" si="99"/>
        <v>#DIV/0!</v>
      </c>
      <c r="S111" s="84" t="e">
        <f t="shared" si="99"/>
        <v>#DIV/0!</v>
      </c>
      <c r="T111" s="84" t="e">
        <f t="shared" si="99"/>
        <v>#DIV/0!</v>
      </c>
      <c r="U111" s="84" t="e">
        <f t="shared" si="99"/>
        <v>#DIV/0!</v>
      </c>
      <c r="V111" s="2"/>
      <c r="W111" s="2"/>
      <c r="X111" s="2"/>
      <c r="AJ111" s="2"/>
      <c r="AK111" s="2"/>
    </row>
    <row r="112" spans="1:37" ht="15.75" customHeight="1" x14ac:dyDescent="0.3">
      <c r="A112" s="2"/>
      <c r="B112" s="148" t="s">
        <v>80</v>
      </c>
      <c r="C112" s="149" t="e">
        <f>C111/$C$111</f>
        <v>#DIV/0!</v>
      </c>
      <c r="D112" s="149" t="e">
        <f t="shared" ref="D112:J112" si="100">D111/$C$111</f>
        <v>#DIV/0!</v>
      </c>
      <c r="E112" s="149" t="e">
        <f t="shared" si="100"/>
        <v>#DIV/0!</v>
      </c>
      <c r="F112" s="149" t="e">
        <f t="shared" si="100"/>
        <v>#DIV/0!</v>
      </c>
      <c r="G112" s="149" t="e">
        <f t="shared" si="100"/>
        <v>#DIV/0!</v>
      </c>
      <c r="H112" s="149" t="e">
        <f t="shared" si="100"/>
        <v>#DIV/0!</v>
      </c>
      <c r="I112" s="149" t="e">
        <f t="shared" ref="I112" si="101">I111/$C$111</f>
        <v>#DIV/0!</v>
      </c>
      <c r="J112" s="149" t="e">
        <f t="shared" si="100"/>
        <v>#DIV/0!</v>
      </c>
      <c r="K112" s="2"/>
      <c r="L112" s="2"/>
      <c r="M112" s="148" t="s">
        <v>80</v>
      </c>
      <c r="N112" s="149" t="e">
        <f>N111/$N$111</f>
        <v>#DIV/0!</v>
      </c>
      <c r="O112" s="149" t="e">
        <f t="shared" ref="O112:U112" si="102">O111/$N$111</f>
        <v>#DIV/0!</v>
      </c>
      <c r="P112" s="149" t="e">
        <f t="shared" si="102"/>
        <v>#DIV/0!</v>
      </c>
      <c r="Q112" s="149" t="e">
        <f t="shared" si="102"/>
        <v>#DIV/0!</v>
      </c>
      <c r="R112" s="149" t="e">
        <f t="shared" si="102"/>
        <v>#DIV/0!</v>
      </c>
      <c r="S112" s="149" t="e">
        <f t="shared" si="102"/>
        <v>#DIV/0!</v>
      </c>
      <c r="T112" s="149" t="e">
        <f t="shared" ref="T112" si="103">T111/$N$111</f>
        <v>#DIV/0!</v>
      </c>
      <c r="U112" s="149" t="e">
        <f t="shared" si="102"/>
        <v>#DIV/0!</v>
      </c>
      <c r="V112" s="2"/>
      <c r="W112" s="2"/>
      <c r="X112" s="2"/>
      <c r="AJ112" s="2"/>
      <c r="AK112" s="2"/>
    </row>
    <row r="113" spans="1:37" ht="15.75" customHeight="1" thickBot="1" x14ac:dyDescent="0.35">
      <c r="A113" s="2"/>
      <c r="B113" s="123" t="str">
        <f>'Input keuzevariabelen'!$F$12</f>
        <v>Aantal FTE</v>
      </c>
      <c r="C113" s="140">
        <f>SUMIFS(Data!$I:$I,Data!$H:$H,$B113,Data!$E:$E,C$103,Data!$F:$F,C$104)</f>
        <v>0</v>
      </c>
      <c r="D113" s="140">
        <f>SUMIFS(Data!$I:$I,Data!$H:$H,$B113,Data!$E:$E,D$103,Data!$F:$F,D$104)</f>
        <v>0</v>
      </c>
      <c r="E113" s="140">
        <f>SUMIFS(Data!$I:$I,Data!$H:$H,$B113,Data!$E:$E,E$103,Data!$F:$F,E$104)</f>
        <v>0</v>
      </c>
      <c r="F113" s="140">
        <f>SUMIFS(Data!$I:$I,Data!$H:$H,$B113,Data!$E:$E,F$103,Data!$F:$F,F$104)</f>
        <v>0</v>
      </c>
      <c r="G113" s="140">
        <f>SUMIFS(Data!$I:$I,Data!$H:$H,$B113,Data!$E:$E,G$103,Data!$F:$F,G$104)</f>
        <v>0</v>
      </c>
      <c r="H113" s="140">
        <f>SUMIFS(Data!$I:$I,Data!$H:$H,$B113,Data!$E:$E,H$103,Data!$F:$F,H$104)</f>
        <v>0</v>
      </c>
      <c r="I113" s="140">
        <f>SUMIFS(Data!$I:$I,Data!$H:$H,$B113,Data!$E:$E,I$103,Data!$F:$F,I$104)</f>
        <v>0</v>
      </c>
      <c r="J113" s="140">
        <f>SUMIFS(Data!$I:$I,Data!$H:$H,$B113,Data!$E:$E,J$103,Data!$F:$F,J$104)</f>
        <v>0</v>
      </c>
      <c r="K113" s="2"/>
      <c r="L113" s="2"/>
      <c r="M113" s="123" t="str">
        <f>'Input keuzevariabelen'!$F$12</f>
        <v>Aantal FTE</v>
      </c>
      <c r="N113" s="140">
        <f>SUMIFS(Data!$J:$J,Data!$H:$H,$M113,Data!$E:$E,N$103,Data!$C:$C,$N$6,Data!$F:$F,N$104)</f>
        <v>0</v>
      </c>
      <c r="O113" s="140">
        <f>SUMIFS(Data!$J:$J,Data!$H:$H,$M113,Data!$E:$E,O$103,Data!$C:$C,$N$6,Data!$F:$F,O$104)</f>
        <v>0</v>
      </c>
      <c r="P113" s="140">
        <f>SUMIFS(Data!$J:$J,Data!$H:$H,$M113,Data!$E:$E,P$103,Data!$C:$C,$N$6,Data!$F:$F,P$104)</f>
        <v>0</v>
      </c>
      <c r="Q113" s="140">
        <f>SUMIFS(Data!$J:$J,Data!$H:$H,$M113,Data!$E:$E,Q$103,Data!$C:$C,$N$6,Data!$F:$F,Q$104)</f>
        <v>0</v>
      </c>
      <c r="R113" s="140">
        <f>SUMIFS(Data!$J:$J,Data!$H:$H,$M113,Data!$E:$E,R$103,Data!$C:$C,$N$6,Data!$F:$F,R$104)</f>
        <v>0</v>
      </c>
      <c r="S113" s="140">
        <f>SUMIFS(Data!$J:$J,Data!$H:$H,$M113,Data!$E:$E,S$103,Data!$C:$C,$N$6,Data!$F:$F,S$104)</f>
        <v>0</v>
      </c>
      <c r="T113" s="140">
        <f>SUMIFS(Data!$J:$J,Data!$H:$H,$M113,Data!$E:$E,T$103,Data!$C:$C,$N$6,Data!$F:$F,T$104)</f>
        <v>0</v>
      </c>
      <c r="U113" s="140">
        <f>SUMIFS(Data!$J:$J,Data!$H:$H,$M113,Data!$E:$E,U$103,Data!$C:$C,$N$6,Data!$F:$F,U$104)</f>
        <v>0</v>
      </c>
      <c r="V113" s="2"/>
      <c r="W113" s="2"/>
      <c r="X113" s="2"/>
      <c r="AJ113" s="2"/>
      <c r="AK113" s="2"/>
    </row>
    <row r="114" spans="1:37" ht="15.75" customHeight="1" thickBot="1" x14ac:dyDescent="0.35">
      <c r="A114" s="2"/>
      <c r="B114" s="89" t="s">
        <v>79</v>
      </c>
      <c r="C114" s="84" t="e">
        <f t="shared" ref="C114:J114" si="104">C99/C113</f>
        <v>#DIV/0!</v>
      </c>
      <c r="D114" s="84" t="e">
        <f t="shared" si="104"/>
        <v>#DIV/0!</v>
      </c>
      <c r="E114" s="84" t="e">
        <f t="shared" si="104"/>
        <v>#DIV/0!</v>
      </c>
      <c r="F114" s="84" t="e">
        <f t="shared" si="104"/>
        <v>#DIV/0!</v>
      </c>
      <c r="G114" s="84" t="e">
        <f t="shared" si="104"/>
        <v>#DIV/0!</v>
      </c>
      <c r="H114" s="84" t="e">
        <f t="shared" si="104"/>
        <v>#DIV/0!</v>
      </c>
      <c r="I114" s="84" t="e">
        <f t="shared" si="104"/>
        <v>#DIV/0!</v>
      </c>
      <c r="J114" s="84" t="e">
        <f t="shared" si="104"/>
        <v>#DIV/0!</v>
      </c>
      <c r="K114" s="2"/>
      <c r="L114" s="2"/>
      <c r="M114" s="89" t="s">
        <v>79</v>
      </c>
      <c r="N114" s="84" t="e">
        <f t="shared" ref="N114:U114" si="105">N99/N113</f>
        <v>#DIV/0!</v>
      </c>
      <c r="O114" s="84" t="e">
        <f t="shared" si="105"/>
        <v>#DIV/0!</v>
      </c>
      <c r="P114" s="84" t="e">
        <f t="shared" si="105"/>
        <v>#DIV/0!</v>
      </c>
      <c r="Q114" s="84" t="e">
        <f t="shared" si="105"/>
        <v>#DIV/0!</v>
      </c>
      <c r="R114" s="84" t="e">
        <f t="shared" si="105"/>
        <v>#DIV/0!</v>
      </c>
      <c r="S114" s="84" t="e">
        <f t="shared" si="105"/>
        <v>#DIV/0!</v>
      </c>
      <c r="T114" s="84" t="e">
        <f t="shared" si="105"/>
        <v>#DIV/0!</v>
      </c>
      <c r="U114" s="84" t="e">
        <f t="shared" si="105"/>
        <v>#DIV/0!</v>
      </c>
      <c r="V114" s="2"/>
      <c r="W114" s="2"/>
      <c r="X114" s="2"/>
      <c r="AJ114" s="2"/>
      <c r="AK114" s="2"/>
    </row>
    <row r="115" spans="1:37" ht="15.75" customHeight="1" x14ac:dyDescent="0.3">
      <c r="A115" s="2"/>
      <c r="B115" s="148" t="s">
        <v>81</v>
      </c>
      <c r="C115" s="149" t="e">
        <f>C114/$C$114</f>
        <v>#DIV/0!</v>
      </c>
      <c r="D115" s="149" t="e">
        <f t="shared" ref="D115:J115" si="106">D114/$C$114</f>
        <v>#DIV/0!</v>
      </c>
      <c r="E115" s="149" t="e">
        <f t="shared" si="106"/>
        <v>#DIV/0!</v>
      </c>
      <c r="F115" s="149" t="e">
        <f t="shared" si="106"/>
        <v>#DIV/0!</v>
      </c>
      <c r="G115" s="149" t="e">
        <f t="shared" si="106"/>
        <v>#DIV/0!</v>
      </c>
      <c r="H115" s="149" t="e">
        <f t="shared" si="106"/>
        <v>#DIV/0!</v>
      </c>
      <c r="I115" s="149" t="e">
        <f t="shared" ref="I115" si="107">I114/$C$114</f>
        <v>#DIV/0!</v>
      </c>
      <c r="J115" s="149" t="e">
        <f t="shared" si="106"/>
        <v>#DIV/0!</v>
      </c>
      <c r="K115" s="2"/>
      <c r="L115" s="2"/>
      <c r="M115" s="148" t="s">
        <v>81</v>
      </c>
      <c r="N115" s="149" t="e">
        <f>N114/$N$114</f>
        <v>#DIV/0!</v>
      </c>
      <c r="O115" s="149" t="e">
        <f t="shared" ref="O115:U115" si="108">O114/$N$114</f>
        <v>#DIV/0!</v>
      </c>
      <c r="P115" s="149" t="e">
        <f t="shared" si="108"/>
        <v>#DIV/0!</v>
      </c>
      <c r="Q115" s="149" t="e">
        <f t="shared" si="108"/>
        <v>#DIV/0!</v>
      </c>
      <c r="R115" s="149" t="e">
        <f t="shared" si="108"/>
        <v>#DIV/0!</v>
      </c>
      <c r="S115" s="149" t="e">
        <f t="shared" si="108"/>
        <v>#DIV/0!</v>
      </c>
      <c r="T115" s="149" t="e">
        <f t="shared" ref="T115" si="109">T114/$N$114</f>
        <v>#DIV/0!</v>
      </c>
      <c r="U115" s="149" t="e">
        <f t="shared" si="108"/>
        <v>#DIV/0!</v>
      </c>
      <c r="V115" s="2"/>
      <c r="W115" s="2"/>
      <c r="X115" s="2"/>
      <c r="AJ115" s="2"/>
      <c r="AK115" s="2"/>
    </row>
    <row r="116" spans="1:37" ht="15.75" customHeight="1" thickBot="1" x14ac:dyDescent="0.35">
      <c r="A116" s="2"/>
      <c r="B116" s="123" t="str">
        <f>'Input keuzevariabelen'!$F$13</f>
        <v>Gereden kilometers</v>
      </c>
      <c r="C116" s="140">
        <f>SUMIFS(Data!$I:$I,Data!$H:$H,$B116,Data!$E:$E,C$103,Data!$F:$F,C$104)</f>
        <v>0</v>
      </c>
      <c r="D116" s="140">
        <f>SUMIFS(Data!$I:$I,Data!$H:$H,$B116,Data!$E:$E,D$103,Data!$F:$F,D$104)</f>
        <v>0</v>
      </c>
      <c r="E116" s="140">
        <f>SUMIFS(Data!$I:$I,Data!$H:$H,$B116,Data!$E:$E,E$103,Data!$F:$F,E$104)</f>
        <v>0</v>
      </c>
      <c r="F116" s="140">
        <f>SUMIFS(Data!$I:$I,Data!$H:$H,$B116,Data!$E:$E,F$103,Data!$F:$F,F$104)</f>
        <v>0</v>
      </c>
      <c r="G116" s="140">
        <f>SUMIFS(Data!$I:$I,Data!$H:$H,$B116,Data!$E:$E,G$103,Data!$F:$F,G$104)</f>
        <v>0</v>
      </c>
      <c r="H116" s="140">
        <f>SUMIFS(Data!$I:$I,Data!$H:$H,$B116,Data!$E:$E,H$103,Data!$F:$F,H$104)</f>
        <v>0</v>
      </c>
      <c r="I116" s="140">
        <f>SUMIFS(Data!$I:$I,Data!$H:$H,$B116,Data!$E:$E,I$103,Data!$F:$F,I$104)</f>
        <v>0</v>
      </c>
      <c r="J116" s="140">
        <f>SUMIFS(Data!$I:$I,Data!$H:$H,$B116,Data!$E:$E,J$103,Data!$F:$F,J$104)</f>
        <v>0</v>
      </c>
      <c r="K116" s="2"/>
      <c r="L116" s="2"/>
      <c r="M116" s="123" t="str">
        <f>'Input keuzevariabelen'!$F$13</f>
        <v>Gereden kilometers</v>
      </c>
      <c r="N116" s="140">
        <f>SUMIFS(Data!$J:$J,Data!$H:$H,$M116,Data!$E:$E,N$103,Data!$C:$C,$N$6,Data!$F:$F,N$104)</f>
        <v>0</v>
      </c>
      <c r="O116" s="140">
        <f>SUMIFS(Data!$J:$J,Data!$H:$H,$M116,Data!$E:$E,O$103,Data!$C:$C,$N$6,Data!$F:$F,O$104)</f>
        <v>0</v>
      </c>
      <c r="P116" s="140">
        <f>SUMIFS(Data!$J:$J,Data!$H:$H,$M116,Data!$E:$E,P$103,Data!$C:$C,$N$6,Data!$F:$F,P$104)</f>
        <v>0</v>
      </c>
      <c r="Q116" s="140">
        <f>SUMIFS(Data!$J:$J,Data!$H:$H,$M116,Data!$E:$E,Q$103,Data!$C:$C,$N$6,Data!$F:$F,Q$104)</f>
        <v>0</v>
      </c>
      <c r="R116" s="140">
        <f>SUMIFS(Data!$J:$J,Data!$H:$H,$M116,Data!$E:$E,R$103,Data!$C:$C,$N$6,Data!$F:$F,R$104)</f>
        <v>0</v>
      </c>
      <c r="S116" s="140">
        <f>SUMIFS(Data!$J:$J,Data!$H:$H,$M116,Data!$E:$E,S$103,Data!$C:$C,$N$6,Data!$F:$F,S$104)</f>
        <v>0</v>
      </c>
      <c r="T116" s="140">
        <f>SUMIFS(Data!$J:$J,Data!$H:$H,$M116,Data!$E:$E,T$103,Data!$C:$C,$N$6,Data!$F:$F,T$104)</f>
        <v>0</v>
      </c>
      <c r="U116" s="140">
        <f>SUMIFS(Data!$J:$J,Data!$H:$H,$M116,Data!$E:$E,U$103,Data!$C:$C,$N$6,Data!$F:$F,U$104)</f>
        <v>0</v>
      </c>
      <c r="V116" s="2"/>
      <c r="W116" s="2"/>
      <c r="X116" s="2"/>
      <c r="AJ116" s="2"/>
      <c r="AK116" s="2"/>
    </row>
    <row r="117" spans="1:37" ht="15.75" customHeight="1" thickBot="1" x14ac:dyDescent="0.35">
      <c r="A117" s="2"/>
      <c r="B117" s="89" t="s">
        <v>79</v>
      </c>
      <c r="C117" s="84" t="e">
        <f t="shared" ref="C117:J117" si="110">C99/C116</f>
        <v>#DIV/0!</v>
      </c>
      <c r="D117" s="84" t="e">
        <f t="shared" si="110"/>
        <v>#DIV/0!</v>
      </c>
      <c r="E117" s="84" t="e">
        <f t="shared" si="110"/>
        <v>#DIV/0!</v>
      </c>
      <c r="F117" s="84" t="e">
        <f t="shared" si="110"/>
        <v>#DIV/0!</v>
      </c>
      <c r="G117" s="84" t="e">
        <f t="shared" si="110"/>
        <v>#DIV/0!</v>
      </c>
      <c r="H117" s="84" t="e">
        <f t="shared" si="110"/>
        <v>#DIV/0!</v>
      </c>
      <c r="I117" s="84" t="e">
        <f t="shared" si="110"/>
        <v>#DIV/0!</v>
      </c>
      <c r="J117" s="84" t="e">
        <f t="shared" si="110"/>
        <v>#DIV/0!</v>
      </c>
      <c r="K117" s="2"/>
      <c r="L117" s="2"/>
      <c r="M117" s="89" t="s">
        <v>79</v>
      </c>
      <c r="N117" s="84" t="e">
        <f t="shared" ref="N117:U117" si="111">N99/N116</f>
        <v>#DIV/0!</v>
      </c>
      <c r="O117" s="84" t="e">
        <f t="shared" si="111"/>
        <v>#DIV/0!</v>
      </c>
      <c r="P117" s="84" t="e">
        <f t="shared" si="111"/>
        <v>#DIV/0!</v>
      </c>
      <c r="Q117" s="84" t="e">
        <f t="shared" si="111"/>
        <v>#DIV/0!</v>
      </c>
      <c r="R117" s="84" t="e">
        <f t="shared" si="111"/>
        <v>#DIV/0!</v>
      </c>
      <c r="S117" s="84" t="e">
        <f t="shared" si="111"/>
        <v>#DIV/0!</v>
      </c>
      <c r="T117" s="84" t="e">
        <f t="shared" si="111"/>
        <v>#DIV/0!</v>
      </c>
      <c r="U117" s="84" t="e">
        <f t="shared" si="111"/>
        <v>#DIV/0!</v>
      </c>
      <c r="V117" s="2"/>
      <c r="W117" s="2"/>
      <c r="X117" s="2"/>
      <c r="AJ117" s="2"/>
      <c r="AK117" s="2"/>
    </row>
    <row r="118" spans="1:37" ht="15.75" customHeight="1" x14ac:dyDescent="0.3">
      <c r="A118" s="2"/>
      <c r="B118" s="148" t="s">
        <v>82</v>
      </c>
      <c r="C118" s="149" t="e">
        <f>C117/$C$117</f>
        <v>#DIV/0!</v>
      </c>
      <c r="D118" s="149" t="e">
        <f t="shared" ref="D118:J118" si="112">D117/$C$117</f>
        <v>#DIV/0!</v>
      </c>
      <c r="E118" s="149" t="e">
        <f t="shared" si="112"/>
        <v>#DIV/0!</v>
      </c>
      <c r="F118" s="149" t="e">
        <f t="shared" si="112"/>
        <v>#DIV/0!</v>
      </c>
      <c r="G118" s="149" t="e">
        <f t="shared" si="112"/>
        <v>#DIV/0!</v>
      </c>
      <c r="H118" s="149" t="e">
        <f t="shared" si="112"/>
        <v>#DIV/0!</v>
      </c>
      <c r="I118" s="149" t="e">
        <f t="shared" ref="I118" si="113">I117/$C$117</f>
        <v>#DIV/0!</v>
      </c>
      <c r="J118" s="149" t="e">
        <f t="shared" si="112"/>
        <v>#DIV/0!</v>
      </c>
      <c r="K118" s="2"/>
      <c r="L118" s="2"/>
      <c r="M118" s="148" t="s">
        <v>82</v>
      </c>
      <c r="N118" s="149" t="e">
        <f>N117/$N$117</f>
        <v>#DIV/0!</v>
      </c>
      <c r="O118" s="149" t="e">
        <f t="shared" ref="O118:U118" si="114">O117/$N$117</f>
        <v>#DIV/0!</v>
      </c>
      <c r="P118" s="149" t="e">
        <f t="shared" si="114"/>
        <v>#DIV/0!</v>
      </c>
      <c r="Q118" s="149" t="e">
        <f t="shared" si="114"/>
        <v>#DIV/0!</v>
      </c>
      <c r="R118" s="149" t="e">
        <f t="shared" si="114"/>
        <v>#DIV/0!</v>
      </c>
      <c r="S118" s="149" t="e">
        <f t="shared" si="114"/>
        <v>#DIV/0!</v>
      </c>
      <c r="T118" s="149" t="e">
        <f t="shared" ref="T118" si="115">T117/$N$117</f>
        <v>#DIV/0!</v>
      </c>
      <c r="U118" s="149" t="e">
        <f t="shared" si="114"/>
        <v>#DIV/0!</v>
      </c>
      <c r="V118" s="2"/>
      <c r="W118" s="2"/>
      <c r="X118" s="2"/>
      <c r="AJ118" s="2"/>
      <c r="AK118" s="2"/>
    </row>
    <row r="119" spans="1:37" ht="15.75" customHeight="1" x14ac:dyDescent="0.3">
      <c r="A119" s="2"/>
      <c r="B119" s="318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AJ119" s="2"/>
      <c r="AK119" s="2"/>
    </row>
    <row r="120" spans="1:37" ht="15.7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AJ120" s="2"/>
      <c r="AK120" s="2"/>
    </row>
    <row r="121" spans="1:37" ht="15.7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AJ121" s="2"/>
      <c r="AK121" s="2"/>
    </row>
    <row r="122" spans="1:37" ht="15.7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AJ122" s="2"/>
      <c r="AK122" s="2"/>
    </row>
    <row r="123" spans="1:37" ht="15.7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AJ123" s="2"/>
      <c r="AK123" s="2"/>
    </row>
    <row r="124" spans="1:37" ht="15.7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AJ124" s="2"/>
      <c r="AK124" s="2"/>
    </row>
    <row r="125" spans="1:37" ht="15.7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AJ125" s="2"/>
      <c r="AK125" s="2"/>
    </row>
    <row r="126" spans="1:37" ht="15.7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AJ126" s="2"/>
      <c r="AK126" s="2"/>
    </row>
    <row r="127" spans="1:37" ht="15.7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AJ127" s="2"/>
      <c r="AK127" s="2"/>
    </row>
    <row r="128" spans="1:37" ht="15.7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AJ128" s="2"/>
      <c r="AK128" s="2"/>
    </row>
    <row r="129" spans="1:37" ht="15.7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AJ129" s="2"/>
      <c r="AK129" s="2"/>
    </row>
    <row r="130" spans="1:37" ht="15.7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AJ130" s="2"/>
      <c r="AK130" s="2"/>
    </row>
    <row r="131" spans="1:37" ht="15.7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AJ131" s="2"/>
      <c r="AK131" s="2"/>
    </row>
    <row r="132" spans="1:37" ht="15.7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AJ132" s="2"/>
      <c r="AK132" s="2"/>
    </row>
    <row r="133" spans="1:37" ht="15.7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AJ133" s="2"/>
      <c r="AK133" s="2"/>
    </row>
    <row r="134" spans="1:37" ht="15.7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AJ134" s="2"/>
      <c r="AK134" s="2"/>
    </row>
    <row r="135" spans="1:37" ht="15.7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AJ135" s="2"/>
      <c r="AK135" s="2"/>
    </row>
    <row r="136" spans="1:37" ht="15.7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AJ136" s="2"/>
      <c r="AK136" s="2"/>
    </row>
    <row r="137" spans="1:37" ht="15.7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AJ137" s="2"/>
      <c r="AK137" s="2"/>
    </row>
    <row r="138" spans="1:37" ht="15.7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AJ138" s="2"/>
      <c r="AK138" s="2"/>
    </row>
    <row r="139" spans="1:37" ht="15.7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AJ139" s="2"/>
      <c r="AK139" s="2"/>
    </row>
    <row r="140" spans="1:37" ht="15.7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AJ140" s="2"/>
      <c r="AK140" s="2"/>
    </row>
    <row r="141" spans="1:37" ht="15.7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AJ141" s="2"/>
      <c r="AK141" s="2"/>
    </row>
    <row r="142" spans="1:37" ht="15.7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AJ142" s="2"/>
      <c r="AK142" s="2"/>
    </row>
    <row r="143" spans="1:37" ht="15.7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AJ143" s="2"/>
      <c r="AK143" s="2"/>
    </row>
    <row r="144" spans="1:37" ht="15.7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AJ144" s="2"/>
      <c r="AK144" s="2"/>
    </row>
    <row r="145" spans="1:37" ht="15.7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AJ145" s="2"/>
      <c r="AK145" s="2"/>
    </row>
    <row r="146" spans="1:37" ht="15.7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AJ146" s="2"/>
      <c r="AK146" s="2"/>
    </row>
    <row r="147" spans="1:37" ht="15.7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AJ147" s="2"/>
      <c r="AK147" s="2"/>
    </row>
    <row r="148" spans="1:37" ht="15.7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AJ148" s="2"/>
      <c r="AK148" s="2"/>
    </row>
    <row r="149" spans="1:37" ht="15.7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AJ149" s="2"/>
      <c r="AK149" s="2"/>
    </row>
    <row r="150" spans="1:37" ht="15.7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AJ150" s="2"/>
      <c r="AK150" s="2"/>
    </row>
    <row r="151" spans="1:37" ht="15.7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AJ151" s="2"/>
      <c r="AK151" s="2"/>
    </row>
    <row r="152" spans="1:37" ht="15.7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AJ152" s="2"/>
      <c r="AK152" s="2"/>
    </row>
    <row r="153" spans="1:37" ht="15.7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AJ153" s="2"/>
      <c r="AK153" s="2"/>
    </row>
    <row r="154" spans="1:37" ht="15.7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AJ154" s="2"/>
      <c r="AK154" s="2"/>
    </row>
    <row r="155" spans="1:37" ht="15.7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AJ155" s="2"/>
      <c r="AK155" s="2"/>
    </row>
    <row r="156" spans="1:37" ht="15.7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AJ156" s="2"/>
      <c r="AK156" s="2"/>
    </row>
    <row r="157" spans="1:37" ht="15.7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AJ157" s="2"/>
      <c r="AK157" s="2"/>
    </row>
    <row r="158" spans="1:37" ht="15.7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AJ158" s="2"/>
      <c r="AK158" s="2"/>
    </row>
    <row r="159" spans="1:37" ht="15.7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AJ159" s="2"/>
      <c r="AK159" s="2"/>
    </row>
    <row r="160" spans="1:37" ht="15.7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AJ160" s="2"/>
      <c r="AK160" s="2"/>
    </row>
    <row r="161" spans="1:37" ht="15.7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AJ161" s="2"/>
      <c r="AK161" s="2"/>
    </row>
    <row r="162" spans="1:37" ht="15.7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AJ162" s="2"/>
      <c r="AK162" s="2"/>
    </row>
    <row r="163" spans="1:37" ht="15.7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AJ163" s="2"/>
      <c r="AK163" s="2"/>
    </row>
    <row r="164" spans="1:37" ht="15.7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AJ164" s="2"/>
      <c r="AK164" s="2"/>
    </row>
    <row r="165" spans="1:37" ht="15.7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AJ165" s="2"/>
      <c r="AK165" s="2"/>
    </row>
    <row r="166" spans="1:37" ht="15.7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AJ166" s="2"/>
      <c r="AK166" s="2"/>
    </row>
    <row r="167" spans="1:37" ht="15.7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AJ167" s="2"/>
      <c r="AK167" s="2"/>
    </row>
    <row r="168" spans="1:37" ht="15.7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AJ168" s="2"/>
      <c r="AK168" s="2"/>
    </row>
    <row r="169" spans="1:37" ht="15.7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AJ169" s="2"/>
      <c r="AK169" s="2"/>
    </row>
    <row r="170" spans="1:37" ht="15.7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AJ170" s="2"/>
      <c r="AK170" s="2"/>
    </row>
    <row r="171" spans="1:37" ht="15.7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AJ171" s="2"/>
      <c r="AK171" s="2"/>
    </row>
    <row r="172" spans="1:37" ht="15.7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AJ172" s="2"/>
      <c r="AK172" s="2"/>
    </row>
    <row r="173" spans="1:37" ht="15.7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AJ173" s="2"/>
      <c r="AK173" s="2"/>
    </row>
    <row r="174" spans="1:37" ht="15.7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AJ174" s="2"/>
      <c r="AK174" s="2"/>
    </row>
    <row r="175" spans="1:37" ht="15.7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AJ175" s="2"/>
      <c r="AK175" s="2"/>
    </row>
    <row r="176" spans="1:37" ht="15.7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AJ176" s="2"/>
      <c r="AK176" s="2"/>
    </row>
    <row r="177" spans="1:37" ht="15.7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AJ177" s="2"/>
      <c r="AK177" s="2"/>
    </row>
    <row r="178" spans="1:37" ht="15.7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AJ178" s="2"/>
      <c r="AK178" s="2"/>
    </row>
    <row r="179" spans="1:37" ht="15.7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AJ179" s="2"/>
      <c r="AK179" s="2"/>
    </row>
    <row r="180" spans="1:37" ht="15.7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AJ180" s="2"/>
      <c r="AK180" s="2"/>
    </row>
    <row r="181" spans="1:37" ht="15.7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AJ181" s="2"/>
      <c r="AK181" s="2"/>
    </row>
    <row r="182" spans="1:37" ht="15.7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AJ182" s="2"/>
      <c r="AK182" s="2"/>
    </row>
    <row r="183" spans="1:37" ht="15.7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AJ183" s="2"/>
      <c r="AK183" s="2"/>
    </row>
    <row r="184" spans="1:37" ht="15.7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AJ184" s="2"/>
      <c r="AK184" s="2"/>
    </row>
    <row r="185" spans="1:37" ht="15.7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AJ185" s="2"/>
      <c r="AK185" s="2"/>
    </row>
    <row r="186" spans="1:37" ht="15.7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AJ186" s="2"/>
      <c r="AK186" s="2"/>
    </row>
    <row r="187" spans="1:37" ht="15.7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AJ187" s="2"/>
      <c r="AK187" s="2"/>
    </row>
    <row r="188" spans="1:37" ht="15.7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AJ188" s="2"/>
      <c r="AK188" s="2"/>
    </row>
    <row r="189" spans="1:37" ht="15.7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AJ189" s="2"/>
      <c r="AK189" s="2"/>
    </row>
    <row r="190" spans="1:37" ht="15.7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AJ190" s="2"/>
      <c r="AK190" s="2"/>
    </row>
    <row r="191" spans="1:37" ht="15.7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AJ191" s="2"/>
      <c r="AK191" s="2"/>
    </row>
    <row r="192" spans="1:37" ht="15.7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AJ192" s="2"/>
      <c r="AK192" s="2"/>
    </row>
    <row r="193" spans="1:37" ht="15.7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AJ193" s="2"/>
      <c r="AK193" s="2"/>
    </row>
    <row r="194" spans="1:37" ht="15.7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AJ194" s="2"/>
      <c r="AK194" s="2"/>
    </row>
    <row r="195" spans="1:37" ht="15.7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AJ195" s="2"/>
      <c r="AK195" s="2"/>
    </row>
    <row r="196" spans="1:37" ht="15.7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AJ196" s="2"/>
      <c r="AK196" s="2"/>
    </row>
    <row r="197" spans="1:37" ht="15.7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AJ197" s="2"/>
      <c r="AK197" s="2"/>
    </row>
    <row r="198" spans="1:37" ht="15.7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AJ198" s="2"/>
      <c r="AK198" s="2"/>
    </row>
    <row r="199" spans="1:37" ht="15.7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AJ199" s="2"/>
      <c r="AK199" s="2"/>
    </row>
    <row r="200" spans="1:37" ht="15.7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AJ200" s="2"/>
      <c r="AK200" s="2"/>
    </row>
    <row r="201" spans="1:37" ht="15.7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AJ201" s="2"/>
      <c r="AK201" s="2"/>
    </row>
    <row r="202" spans="1:37" ht="15.7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AJ202" s="2"/>
      <c r="AK202" s="2"/>
    </row>
    <row r="203" spans="1:37" ht="15.7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AJ203" s="2"/>
      <c r="AK203" s="2"/>
    </row>
    <row r="204" spans="1:37" ht="15.7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AJ204" s="2"/>
      <c r="AK204" s="2"/>
    </row>
    <row r="205" spans="1:37" ht="15.7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AJ205" s="2"/>
      <c r="AK205" s="2"/>
    </row>
    <row r="206" spans="1:37" ht="15.7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AJ206" s="2"/>
      <c r="AK206" s="2"/>
    </row>
    <row r="207" spans="1:37" ht="15.7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AJ207" s="2"/>
      <c r="AK207" s="2"/>
    </row>
    <row r="208" spans="1:37" ht="15.7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AJ208" s="2"/>
      <c r="AK208" s="2"/>
    </row>
    <row r="209" spans="1:37" ht="15.7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AJ209" s="2"/>
      <c r="AK209" s="2"/>
    </row>
    <row r="210" spans="1:37" ht="15.7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AJ210" s="2"/>
      <c r="AK210" s="2"/>
    </row>
    <row r="211" spans="1:37" ht="15.7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AJ211" s="2"/>
      <c r="AK211" s="2"/>
    </row>
    <row r="212" spans="1:37" ht="15.7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AJ212" s="2"/>
      <c r="AK212" s="2"/>
    </row>
    <row r="213" spans="1:37" ht="15.7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AJ213" s="2"/>
      <c r="AK213" s="2"/>
    </row>
    <row r="214" spans="1:37" ht="15.7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AJ214" s="2"/>
      <c r="AK214" s="2"/>
    </row>
    <row r="215" spans="1:37" ht="15.7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AJ215" s="2"/>
      <c r="AK215" s="2"/>
    </row>
    <row r="216" spans="1:37" ht="15.7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AJ216" s="2"/>
      <c r="AK216" s="2"/>
    </row>
    <row r="217" spans="1:37" ht="15.7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AJ217" s="2"/>
      <c r="AK217" s="2"/>
    </row>
    <row r="218" spans="1:37" ht="15.7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AJ218" s="2"/>
      <c r="AK218" s="2"/>
    </row>
    <row r="219" spans="1:37" ht="15.7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AJ219" s="2"/>
      <c r="AK219" s="2"/>
    </row>
    <row r="220" spans="1:37" ht="15.7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AJ220" s="2"/>
      <c r="AK220" s="2"/>
    </row>
    <row r="221" spans="1:37" ht="15.7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AJ221" s="2"/>
      <c r="AK221" s="2"/>
    </row>
    <row r="222" spans="1:37" ht="15.7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AJ222" s="2"/>
      <c r="AK222" s="2"/>
    </row>
    <row r="223" spans="1:37" ht="15.7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AJ223" s="2"/>
      <c r="AK223" s="2"/>
    </row>
    <row r="224" spans="1:37" ht="15.7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AJ224" s="2"/>
      <c r="AK224" s="2"/>
    </row>
    <row r="225" spans="1:37" ht="15.7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AJ225" s="2"/>
      <c r="AK225" s="2"/>
    </row>
    <row r="226" spans="1:37" ht="15.7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AJ226" s="2"/>
      <c r="AK226" s="2"/>
    </row>
    <row r="227" spans="1:37" ht="15.7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AJ227" s="2"/>
      <c r="AK227" s="2"/>
    </row>
    <row r="228" spans="1:37" ht="15.7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AJ228" s="2"/>
      <c r="AK228" s="2"/>
    </row>
    <row r="229" spans="1:37" ht="15.7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AJ229" s="2"/>
      <c r="AK229" s="2"/>
    </row>
    <row r="230" spans="1:37" ht="15.7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AJ230" s="2"/>
      <c r="AK230" s="2"/>
    </row>
    <row r="231" spans="1:37" ht="15.7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AJ231" s="2"/>
      <c r="AK231" s="2"/>
    </row>
    <row r="232" spans="1:37" ht="15.7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AJ232" s="2"/>
      <c r="AK232" s="2"/>
    </row>
    <row r="233" spans="1:37" ht="15.7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AJ233" s="2"/>
      <c r="AK233" s="2"/>
    </row>
    <row r="234" spans="1:37" ht="15.7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AJ234" s="2"/>
      <c r="AK234" s="2"/>
    </row>
    <row r="235" spans="1:37" ht="15.7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AJ235" s="2"/>
      <c r="AK235" s="2"/>
    </row>
    <row r="236" spans="1:37" ht="15.7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AJ236" s="2"/>
      <c r="AK236" s="2"/>
    </row>
    <row r="237" spans="1:37" ht="15.7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AJ237" s="2"/>
      <c r="AK237" s="2"/>
    </row>
    <row r="238" spans="1:37" ht="15.7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AJ238" s="2"/>
      <c r="AK238" s="2"/>
    </row>
    <row r="239" spans="1:37" ht="15.7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AJ239" s="2"/>
      <c r="AK239" s="2"/>
    </row>
    <row r="240" spans="1:37" ht="15.7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AJ240" s="2"/>
      <c r="AK240" s="2"/>
    </row>
    <row r="241" spans="1:37" ht="15.7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AJ241" s="2"/>
      <c r="AK241" s="2"/>
    </row>
    <row r="242" spans="1:37" ht="15.7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AJ242" s="2"/>
      <c r="AK242" s="2"/>
    </row>
    <row r="243" spans="1:37" ht="15.7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AJ243" s="2"/>
      <c r="AK243" s="2"/>
    </row>
    <row r="244" spans="1:37" ht="15.7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AJ244" s="2"/>
      <c r="AK244" s="2"/>
    </row>
    <row r="245" spans="1:37" ht="15.7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AJ245" s="2"/>
      <c r="AK245" s="2"/>
    </row>
    <row r="246" spans="1:37" ht="15.7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AJ246" s="2"/>
      <c r="AK246" s="2"/>
    </row>
    <row r="247" spans="1:37" ht="15.7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AJ247" s="2"/>
      <c r="AK247" s="2"/>
    </row>
    <row r="248" spans="1:37" ht="15.7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AJ248" s="2"/>
      <c r="AK248" s="2"/>
    </row>
    <row r="249" spans="1:37" ht="15.7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AJ249" s="2"/>
      <c r="AK249" s="2"/>
    </row>
    <row r="250" spans="1:37" ht="15.7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AJ250" s="2"/>
      <c r="AK250" s="2"/>
    </row>
    <row r="251" spans="1:37" ht="15.7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AJ251" s="2"/>
      <c r="AK251" s="2"/>
    </row>
    <row r="252" spans="1:37" ht="15.7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AJ252" s="2"/>
      <c r="AK252" s="2"/>
    </row>
    <row r="253" spans="1:37" ht="15.7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AJ253" s="2"/>
      <c r="AK253" s="2"/>
    </row>
    <row r="254" spans="1:37" ht="15.7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AJ254" s="2"/>
      <c r="AK254" s="2"/>
    </row>
    <row r="255" spans="1:37" ht="15.7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AJ255" s="2"/>
      <c r="AK255" s="2"/>
    </row>
    <row r="256" spans="1:37" ht="15.7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AJ256" s="2"/>
      <c r="AK256" s="2"/>
    </row>
    <row r="257" spans="1:37" ht="15.7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AJ257" s="2"/>
      <c r="AK257" s="2"/>
    </row>
    <row r="258" spans="1:37" ht="15.7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AJ258" s="2"/>
      <c r="AK258" s="2"/>
    </row>
    <row r="259" spans="1:37" ht="15.7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AJ259" s="2"/>
      <c r="AK259" s="2"/>
    </row>
    <row r="260" spans="1:37" ht="15.7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AJ260" s="2"/>
      <c r="AK260" s="2"/>
    </row>
    <row r="261" spans="1:37" ht="15.7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AJ261" s="2"/>
      <c r="AK261" s="2"/>
    </row>
    <row r="262" spans="1:37" ht="15.7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AJ262" s="2"/>
      <c r="AK262" s="2"/>
    </row>
    <row r="263" spans="1:37" ht="15.7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AJ263" s="2"/>
      <c r="AK263" s="2"/>
    </row>
    <row r="264" spans="1:37" ht="15.7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AJ264" s="2"/>
      <c r="AK264" s="2"/>
    </row>
    <row r="265" spans="1:37" ht="15.7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AJ265" s="2"/>
      <c r="AK265" s="2"/>
    </row>
    <row r="266" spans="1:37" ht="15.7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AJ266" s="2"/>
      <c r="AK266" s="2"/>
    </row>
    <row r="267" spans="1:37" ht="15.7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AJ267" s="2"/>
      <c r="AK267" s="2"/>
    </row>
    <row r="268" spans="1:37" ht="15.7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AJ268" s="2"/>
      <c r="AK268" s="2"/>
    </row>
    <row r="269" spans="1:37" ht="15.7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AJ269" s="2"/>
      <c r="AK269" s="2"/>
    </row>
    <row r="270" spans="1:37" ht="15.7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AJ270" s="2"/>
      <c r="AK270" s="2"/>
    </row>
    <row r="271" spans="1:37" ht="15.7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AJ271" s="2"/>
      <c r="AK271" s="2"/>
    </row>
    <row r="272" spans="1:37" ht="15.7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AJ272" s="2"/>
      <c r="AK272" s="2"/>
    </row>
    <row r="273" spans="1:37" ht="15.7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AJ273" s="2"/>
      <c r="AK273" s="2"/>
    </row>
    <row r="274" spans="1:37" ht="15.7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AJ274" s="2"/>
      <c r="AK274" s="2"/>
    </row>
    <row r="275" spans="1:37" ht="15.7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AJ275" s="2"/>
      <c r="AK275" s="2"/>
    </row>
    <row r="276" spans="1:37" ht="15.7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AJ276" s="2"/>
      <c r="AK276" s="2"/>
    </row>
    <row r="277" spans="1:37" ht="15.7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AJ277" s="2"/>
      <c r="AK277" s="2"/>
    </row>
    <row r="278" spans="1:37" ht="15.7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AJ278" s="2"/>
      <c r="AK278" s="2"/>
    </row>
    <row r="279" spans="1:37" ht="140.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AJ279" s="2"/>
      <c r="AK279" s="2"/>
    </row>
    <row r="281" spans="1:37" ht="15.7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AJ281" s="2"/>
      <c r="AK281" s="2"/>
    </row>
    <row r="282" spans="1:37" ht="15.7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AJ282" s="2"/>
      <c r="AK282" s="2"/>
    </row>
    <row r="283" spans="1:37" ht="15.7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5.7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5.7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5.7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5.7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5.7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5.7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5.7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5.7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5.7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5.7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5.7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5.7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5.7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5.7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5.7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5.7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5.7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5.7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15.7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15.7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5.7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15.7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15.7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15.7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15.7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15.7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15.7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15.7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15.7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15.7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15.7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15.7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15.7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15.7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15.7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15.7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15.7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15.7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15.7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15.7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15.7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15.7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15.7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15.7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15.7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5.7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5.7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15.7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5.7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15.7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15.7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15.7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15.7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15.7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15.7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15.7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15.7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15.7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15.7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15.7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15.7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15.7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15.7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15.7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15.7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15.7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15.7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15.7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15.7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15.7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15.7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15.7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15.7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15.7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15.7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15.7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15.7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15.7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15.7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15.7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15.7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15.7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15.7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15.7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15.7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5.7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15.7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15.7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15.7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15.7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15.7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15.7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15.7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15.7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15.7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15.7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15.7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15.7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15.7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15.7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15.7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15.7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15.7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15.7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15.7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15.7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15.7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15.7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15.7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15.7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15.7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15.7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15.7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15.7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15.7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15.7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15.7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5.7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5.7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5.7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5.7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5.7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5.7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5.7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5.7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5.7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5.7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5.7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5.7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5.7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5.7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5.7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5.7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5.7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5.7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5.7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5.7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5.7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5.7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5.7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5.7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5.7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5.7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5.7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5.7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5.7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5.7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5.7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5.7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5.7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5.7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</sheetData>
  <mergeCells count="11">
    <mergeCell ref="M4:N4"/>
    <mergeCell ref="Y8:Z8"/>
    <mergeCell ref="B8:J8"/>
    <mergeCell ref="M8:U8"/>
    <mergeCell ref="B4:C4"/>
    <mergeCell ref="B102:J102"/>
    <mergeCell ref="M102:U102"/>
    <mergeCell ref="B38:J38"/>
    <mergeCell ref="M38:U38"/>
    <mergeCell ref="B73:J73"/>
    <mergeCell ref="M73:U73"/>
  </mergeCell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54503D65-E65A-4F24-8215-92A1DEABE6EE}">
          <x14:formula1>
            <xm:f>'Input keuzevariabelen'!$B$11:$B$13</xm:f>
          </x14:formula1>
          <xm:sqref>N6</xm:sqref>
        </x14:dataValidation>
        <x14:dataValidation type="list" allowBlank="1" showInputMessage="1" showErrorMessage="1" xr:uid="{BB02DCFC-90C9-48D3-9403-1DC8AD6C2456}">
          <x14:formula1>
            <xm:f>'Input keuzevariabelen'!$F$11:$F$32</xm:f>
          </x14:formula1>
          <xm:sqref>B18 M18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ADBCE-CB1D-49A8-9709-D87861286D8F}">
  <dimension ref="B2:AA48"/>
  <sheetViews>
    <sheetView topLeftCell="A43" zoomScale="70" zoomScaleNormal="70" workbookViewId="0">
      <selection activeCell="AB61" sqref="AB61"/>
    </sheetView>
  </sheetViews>
  <sheetFormatPr defaultRowHeight="13.8" x14ac:dyDescent="0.25"/>
  <sheetData>
    <row r="2" spans="2:27" x14ac:dyDescent="0.25">
      <c r="B2" t="s">
        <v>88</v>
      </c>
      <c r="M2" t="s">
        <v>89</v>
      </c>
    </row>
    <row r="14" spans="2:27" x14ac:dyDescent="0.25">
      <c r="AA14" s="329"/>
    </row>
    <row r="24" spans="3:3" x14ac:dyDescent="0.25">
      <c r="C24" t="s">
        <v>90</v>
      </c>
    </row>
    <row r="48" spans="2:2" x14ac:dyDescent="0.25">
      <c r="B48" t="s">
        <v>91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66ADC-A121-F84D-B6AB-3FBB9B544F2E}">
  <dimension ref="A1:CX935"/>
  <sheetViews>
    <sheetView showGridLines="0" topLeftCell="A35" zoomScale="85" zoomScaleNormal="85" workbookViewId="0">
      <selection activeCell="R22" sqref="R22"/>
    </sheetView>
  </sheetViews>
  <sheetFormatPr defaultColWidth="0" defaultRowHeight="15" customHeight="1" x14ac:dyDescent="0.3"/>
  <cols>
    <col min="1" max="1" width="7.5" style="3" customWidth="1"/>
    <col min="2" max="2" width="46.59765625" style="3" customWidth="1"/>
    <col min="3" max="10" width="12" style="3" customWidth="1"/>
    <col min="11" max="12" width="8.5" style="3" customWidth="1"/>
    <col min="13" max="13" width="49" style="3" customWidth="1"/>
    <col min="14" max="14" width="20.5" style="3" customWidth="1"/>
    <col min="15" max="21" width="12" style="3" customWidth="1"/>
    <col min="22" max="23" width="7.3984375" style="3" bestFit="1" customWidth="1"/>
    <col min="24" max="31" width="7.5" style="3" bestFit="1" customWidth="1"/>
    <col min="32" max="32" width="51.5" style="3" customWidth="1"/>
    <col min="33" max="33" width="54" style="3" bestFit="1" customWidth="1"/>
    <col min="34" max="34" width="80.5" style="3" bestFit="1" customWidth="1"/>
    <col min="35" max="35" width="24.5" style="3" customWidth="1"/>
    <col min="36" max="36" width="27.8984375" style="3" customWidth="1"/>
    <col min="37" max="37" width="21" style="3" customWidth="1"/>
    <col min="38" max="41" width="12.5" style="3" customWidth="1"/>
    <col min="42" max="102" width="0" style="3" hidden="1" customWidth="1"/>
    <col min="103" max="16384" width="12.5" style="3" hidden="1"/>
  </cols>
  <sheetData>
    <row r="1" spans="1:37" ht="49.5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49.5" customHeight="1" x14ac:dyDescent="0.7">
      <c r="A2" s="2"/>
      <c r="B2" s="268"/>
      <c r="C2" s="293" t="s">
        <v>92</v>
      </c>
      <c r="D2" s="124"/>
      <c r="E2" s="124"/>
      <c r="F2" s="124"/>
      <c r="G2" s="124"/>
      <c r="H2" s="124"/>
      <c r="I2" s="124"/>
      <c r="J2" s="12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AA2" s="260"/>
      <c r="AB2" s="260"/>
      <c r="AC2" s="260"/>
      <c r="AD2" s="2"/>
      <c r="AE2" s="2"/>
      <c r="AF2" s="2"/>
      <c r="AG2" s="2"/>
      <c r="AH2" s="2"/>
      <c r="AI2" s="2"/>
      <c r="AJ2" s="2"/>
      <c r="AK2" s="2"/>
    </row>
    <row r="3" spans="1:37" ht="15.75" customHeight="1" thickBot="1" x14ac:dyDescent="0.3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24" customHeight="1" thickTop="1" thickBot="1" x14ac:dyDescent="0.35">
      <c r="A4" s="2"/>
      <c r="B4" s="345"/>
      <c r="C4" s="346"/>
      <c r="D4" s="122"/>
      <c r="E4" s="122"/>
      <c r="F4" s="122"/>
      <c r="G4" s="122"/>
      <c r="H4" s="122"/>
      <c r="I4" s="122"/>
      <c r="J4" s="122"/>
      <c r="K4" s="2"/>
      <c r="L4" s="2"/>
      <c r="M4" s="341" t="s">
        <v>63</v>
      </c>
      <c r="N4" s="343"/>
      <c r="O4" s="2"/>
      <c r="P4" s="2"/>
      <c r="Q4" s="2"/>
      <c r="R4" s="2"/>
      <c r="S4" s="2"/>
      <c r="T4" s="2"/>
      <c r="U4" s="2"/>
      <c r="V4" s="2"/>
      <c r="W4" s="2"/>
      <c r="X4" s="2"/>
      <c r="AA4" s="2"/>
      <c r="AB4" s="2"/>
      <c r="AC4" s="2"/>
    </row>
    <row r="5" spans="1:37" ht="20.100000000000001" customHeight="1" thickTop="1" thickBot="1" x14ac:dyDescent="0.35">
      <c r="A5" s="2"/>
      <c r="B5" s="9"/>
      <c r="C5" s="9"/>
      <c r="D5" s="9"/>
      <c r="E5" s="9"/>
      <c r="F5" s="9"/>
      <c r="G5" s="9"/>
      <c r="H5" s="9"/>
      <c r="I5" s="9"/>
      <c r="J5" s="9"/>
      <c r="K5" s="2"/>
      <c r="L5" s="2"/>
      <c r="M5" s="78" t="s">
        <v>7</v>
      </c>
      <c r="N5" s="320" t="s">
        <v>8</v>
      </c>
      <c r="O5" s="2"/>
      <c r="P5" s="2"/>
      <c r="Q5" s="2"/>
      <c r="R5" s="2"/>
      <c r="S5" s="2"/>
      <c r="T5" s="2"/>
      <c r="U5" s="2"/>
      <c r="V5" s="2"/>
      <c r="W5" s="2"/>
      <c r="X5" s="2"/>
      <c r="AA5" s="2"/>
      <c r="AB5" s="2"/>
      <c r="AC5" s="2"/>
    </row>
    <row r="6" spans="1:37" ht="15.75" customHeight="1" thickTop="1" thickBot="1" x14ac:dyDescent="0.35">
      <c r="A6" s="2"/>
      <c r="B6" s="2"/>
      <c r="C6" s="10"/>
      <c r="D6" s="10"/>
      <c r="E6" s="10"/>
      <c r="F6" s="10"/>
      <c r="G6" s="10"/>
      <c r="H6" s="10"/>
      <c r="I6" s="10"/>
      <c r="J6" s="10"/>
      <c r="K6" s="2"/>
      <c r="L6" s="2"/>
      <c r="M6" s="80" t="s">
        <v>10</v>
      </c>
      <c r="N6" s="81" t="s">
        <v>11</v>
      </c>
      <c r="O6" s="2"/>
      <c r="P6" s="2"/>
      <c r="Q6" s="2"/>
      <c r="R6" s="2"/>
      <c r="S6" s="2"/>
      <c r="T6" s="2"/>
      <c r="U6" s="2"/>
      <c r="V6" s="2"/>
      <c r="W6" s="2"/>
      <c r="X6" s="2"/>
      <c r="AA6" s="2"/>
      <c r="AB6" s="2"/>
      <c r="AC6" s="2"/>
    </row>
    <row r="7" spans="1:37" ht="15.75" customHeight="1" thickTop="1" thickBot="1" x14ac:dyDescent="0.35">
      <c r="A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37" ht="33.75" customHeight="1" thickTop="1" thickBot="1" x14ac:dyDescent="0.35">
      <c r="A8" s="2"/>
      <c r="B8" s="339" t="s">
        <v>93</v>
      </c>
      <c r="C8" s="340"/>
      <c r="D8" s="340"/>
      <c r="E8" s="340"/>
      <c r="F8" s="340"/>
      <c r="G8" s="340"/>
      <c r="H8" s="340"/>
      <c r="I8" s="340"/>
      <c r="J8" s="340"/>
      <c r="K8" s="29"/>
      <c r="L8" s="2"/>
      <c r="M8" s="339" t="s">
        <v>94</v>
      </c>
      <c r="N8" s="340"/>
      <c r="O8" s="340"/>
      <c r="P8" s="340"/>
      <c r="Q8" s="340"/>
      <c r="R8" s="340"/>
      <c r="S8" s="340"/>
      <c r="T8" s="340"/>
      <c r="U8" s="340"/>
      <c r="V8" s="29"/>
      <c r="W8" s="29"/>
      <c r="X8" s="2"/>
      <c r="Y8" s="344"/>
      <c r="Z8" s="344"/>
      <c r="AA8" s="29"/>
      <c r="AB8" s="29"/>
      <c r="AC8" s="31"/>
    </row>
    <row r="9" spans="1:37" ht="18.75" customHeight="1" thickTop="1" thickBot="1" x14ac:dyDescent="0.35">
      <c r="A9" s="2"/>
      <c r="B9" s="73"/>
      <c r="C9" s="74">
        <v>2019</v>
      </c>
      <c r="D9" s="74">
        <f>C9+1</f>
        <v>2020</v>
      </c>
      <c r="E9" s="74">
        <f t="shared" ref="E9:J9" si="0">D9+1</f>
        <v>2021</v>
      </c>
      <c r="F9" s="74">
        <f t="shared" si="0"/>
        <v>2022</v>
      </c>
      <c r="G9" s="74">
        <f t="shared" si="0"/>
        <v>2023</v>
      </c>
      <c r="H9" s="74">
        <f t="shared" si="0"/>
        <v>2024</v>
      </c>
      <c r="I9" s="74">
        <f t="shared" si="0"/>
        <v>2025</v>
      </c>
      <c r="J9" s="74">
        <f t="shared" si="0"/>
        <v>2026</v>
      </c>
      <c r="L9" s="2"/>
      <c r="M9" s="73"/>
      <c r="N9" s="74">
        <v>2019</v>
      </c>
      <c r="O9" s="74">
        <f>+N9+1</f>
        <v>2020</v>
      </c>
      <c r="P9" s="74">
        <f t="shared" ref="P9:U9" si="1">+O9+1</f>
        <v>2021</v>
      </c>
      <c r="Q9" s="74">
        <f t="shared" si="1"/>
        <v>2022</v>
      </c>
      <c r="R9" s="74">
        <f t="shared" si="1"/>
        <v>2023</v>
      </c>
      <c r="S9" s="74">
        <f t="shared" si="1"/>
        <v>2024</v>
      </c>
      <c r="T9" s="74">
        <f t="shared" si="1"/>
        <v>2025</v>
      </c>
      <c r="U9" s="74">
        <f t="shared" si="1"/>
        <v>2026</v>
      </c>
      <c r="X9" s="2"/>
      <c r="Y9" s="31"/>
      <c r="Z9" s="31"/>
      <c r="AA9" s="29"/>
      <c r="AB9" s="29"/>
      <c r="AC9" s="31"/>
    </row>
    <row r="10" spans="1:37" ht="23.25" customHeight="1" thickTop="1" thickBot="1" x14ac:dyDescent="0.35">
      <c r="A10" s="2"/>
      <c r="B10" s="295" t="s">
        <v>16</v>
      </c>
      <c r="C10" s="296" t="s">
        <v>13</v>
      </c>
      <c r="D10" s="296" t="s">
        <v>13</v>
      </c>
      <c r="E10" s="296" t="s">
        <v>13</v>
      </c>
      <c r="F10" s="296" t="s">
        <v>13</v>
      </c>
      <c r="G10" s="296" t="s">
        <v>13</v>
      </c>
      <c r="H10" s="296" t="s">
        <v>13</v>
      </c>
      <c r="I10" s="296" t="s">
        <v>13</v>
      </c>
      <c r="J10" s="296" t="s">
        <v>13</v>
      </c>
      <c r="L10" s="2"/>
      <c r="M10" s="295" t="s">
        <v>16</v>
      </c>
      <c r="N10" s="296" t="s">
        <v>13</v>
      </c>
      <c r="O10" s="296" t="s">
        <v>13</v>
      </c>
      <c r="P10" s="296" t="s">
        <v>13</v>
      </c>
      <c r="Q10" s="296" t="s">
        <v>13</v>
      </c>
      <c r="R10" s="296" t="s">
        <v>13</v>
      </c>
      <c r="S10" s="296" t="s">
        <v>13</v>
      </c>
      <c r="T10" s="296" t="s">
        <v>13</v>
      </c>
      <c r="U10" s="296" t="s">
        <v>13</v>
      </c>
      <c r="X10" s="2"/>
      <c r="Y10" s="21"/>
      <c r="Z10" s="21"/>
      <c r="AA10" s="21"/>
      <c r="AB10" s="22"/>
      <c r="AC10" s="22"/>
    </row>
    <row r="11" spans="1:37" ht="15.75" customHeight="1" thickTop="1" thickBot="1" x14ac:dyDescent="0.35">
      <c r="A11" s="2"/>
      <c r="B11" s="60" t="s">
        <v>21</v>
      </c>
      <c r="C11" s="77">
        <f>SUMIFS(Data!$J:$J,Data!$H:$H,$B11,Data!$E:$E,C$9,Data!$F:$F,C$10)</f>
        <v>1125522</v>
      </c>
      <c r="D11" s="77">
        <f>SUMIFS(Data!$J:$J,Data!$H:$H,$B11,Data!$E:$E,D$9,Data!$F:$F,D$10)</f>
        <v>947181</v>
      </c>
      <c r="E11" s="77">
        <f>SUMIFS(Data!$J:$J,Data!$H:$H,$B11,Data!$E:$E,E$9,Data!$F:$F,E$10)</f>
        <v>996882</v>
      </c>
      <c r="F11" s="77">
        <f>SUMIFS(Data!$J:$J,Data!$H:$H,$B11,Data!$E:$E,F$9,Data!$F:$F,F$10)</f>
        <v>913064</v>
      </c>
      <c r="G11" s="77">
        <f>SUMIFS(Data!$J:$J,Data!$H:$H,$B11,Data!$E:$E,G$9,Data!$F:$F,G$10)</f>
        <v>768613</v>
      </c>
      <c r="H11" s="77">
        <f>SUMIFS(Data!$J:$J,Data!$H:$H,$B11,Data!$E:$E,H$9,Data!$F:$F,H$10)</f>
        <v>0</v>
      </c>
      <c r="I11" s="77">
        <f>SUMIFS(Data!$J:$J,Data!$H:$H,$B11,Data!$E:$E,I$9,Data!$F:$F,I$10)</f>
        <v>0</v>
      </c>
      <c r="J11" s="77">
        <f>SUMIFS(Data!$J:$J,Data!$H:$H,$B11,Data!$E:$E,J$9,Data!$F:$F,J$10)</f>
        <v>0</v>
      </c>
      <c r="L11" s="2"/>
      <c r="M11" s="60" t="s">
        <v>21</v>
      </c>
      <c r="N11" s="77">
        <f>SUMIFS(Data!$J:$J,Data!$H:$H,$M11,Data!$E:$E,N$9,Data!$C:$C,$N$6,Data!$F:$F,N$10)</f>
        <v>166403</v>
      </c>
      <c r="O11" s="77">
        <f>SUMIFS(Data!$J:$J,Data!$H:$H,$M11,Data!$E:$E,O$9,Data!$C:$C,$N$6,Data!$F:$F,O$10)</f>
        <v>160348</v>
      </c>
      <c r="P11" s="77">
        <f>SUMIFS(Data!$J:$J,Data!$H:$H,$M11,Data!$E:$E,P$9,Data!$C:$C,$N$6,Data!$F:$F,P$10)</f>
        <v>168655</v>
      </c>
      <c r="Q11" s="77">
        <f>SUMIFS(Data!$J:$J,Data!$H:$H,$M11,Data!$E:$E,Q$9,Data!$C:$C,$N$6,Data!$F:$F,Q$10)</f>
        <v>136412</v>
      </c>
      <c r="R11" s="77">
        <f>SUMIFS(Data!$J:$J,Data!$H:$H,$M11,Data!$E:$E,R$9,Data!$C:$C,$N$6,Data!$F:$F,R$10)</f>
        <v>101632</v>
      </c>
      <c r="S11" s="77">
        <f>SUMIFS(Data!$J:$J,Data!$H:$H,$M11,Data!$E:$E,S$9,Data!$C:$C,$N$6,Data!$F:$F,S$10)</f>
        <v>0</v>
      </c>
      <c r="T11" s="77">
        <f>SUMIFS(Data!$J:$J,Data!$H:$H,$M11,Data!$E:$E,T$9,Data!$C:$C,$N$6,Data!$F:$F,T$10)</f>
        <v>0</v>
      </c>
      <c r="U11" s="77">
        <f>SUMIFS(Data!$J:$J,Data!$H:$H,$M11,Data!$E:$E,U$9,Data!$C:$C,$N$6,Data!$F:$F,U$10)</f>
        <v>0</v>
      </c>
      <c r="X11" s="2"/>
      <c r="Y11" s="11"/>
      <c r="Z11" s="17"/>
      <c r="AA11" s="11"/>
      <c r="AB11" s="23"/>
      <c r="AC11" s="14"/>
      <c r="AK11" s="15"/>
    </row>
    <row r="12" spans="1:37" ht="15.75" customHeight="1" thickTop="1" thickBot="1" x14ac:dyDescent="0.35">
      <c r="A12" s="2"/>
      <c r="B12" s="60" t="s">
        <v>23</v>
      </c>
      <c r="C12" s="77">
        <f>SUMIFS(Data!$J:$J,Data!$H:$H,$B12,Data!$E:$E,C$9,Data!$F:$F,C$10)</f>
        <v>0</v>
      </c>
      <c r="D12" s="77">
        <f>SUMIFS(Data!$J:$J,Data!$H:$H,$B12,Data!$E:$E,D$9,Data!$F:$F,D$10)</f>
        <v>0</v>
      </c>
      <c r="E12" s="77">
        <f>SUMIFS(Data!$J:$J,Data!$H:$H,$B12,Data!$E:$E,E$9,Data!$F:$F,E$10)</f>
        <v>0</v>
      </c>
      <c r="F12" s="77">
        <f>SUMIFS(Data!$J:$J,Data!$H:$H,$B12,Data!$E:$E,F$9,Data!$F:$F,F$10)</f>
        <v>0</v>
      </c>
      <c r="G12" s="77">
        <f>SUMIFS(Data!$J:$J,Data!$H:$H,$B12,Data!$E:$E,G$9,Data!$F:$F,G$10)</f>
        <v>0</v>
      </c>
      <c r="H12" s="77">
        <f>SUMIFS(Data!$J:$J,Data!$H:$H,$B12,Data!$E:$E,H$9,Data!$F:$F,H$10)</f>
        <v>0</v>
      </c>
      <c r="I12" s="77">
        <f>SUMIFS(Data!$J:$J,Data!$H:$H,$B12,Data!$E:$E,I$9,Data!$F:$F,I$10)</f>
        <v>0</v>
      </c>
      <c r="J12" s="77">
        <f>SUMIFS(Data!$J:$J,Data!$H:$H,$B12,Data!$E:$E,J$9,Data!$F:$F,J$10)</f>
        <v>0</v>
      </c>
      <c r="L12" s="2"/>
      <c r="M12" s="60" t="s">
        <v>23</v>
      </c>
      <c r="N12" s="77">
        <f>SUMIFS(Data!$J:$J,Data!$H:$H,$M12,Data!$E:$E,N$9,Data!$C:$C,$N$6,Data!$F:$F,N$10)</f>
        <v>0</v>
      </c>
      <c r="O12" s="77">
        <f>SUMIFS(Data!$J:$J,Data!$H:$H,$M12,Data!$E:$E,O$9,Data!$C:$C,$N$6,Data!$F:$F,O$10)</f>
        <v>0</v>
      </c>
      <c r="P12" s="77">
        <f>SUMIFS(Data!$J:$J,Data!$H:$H,$M12,Data!$E:$E,P$9,Data!$C:$C,$N$6,Data!$F:$F,P$10)</f>
        <v>0</v>
      </c>
      <c r="Q12" s="77">
        <f>SUMIFS(Data!$J:$J,Data!$H:$H,$M12,Data!$E:$E,Q$9,Data!$C:$C,$N$6,Data!$F:$F,Q$10)</f>
        <v>0</v>
      </c>
      <c r="R12" s="77">
        <f>SUMIFS(Data!$J:$J,Data!$H:$H,$M12,Data!$E:$E,R$9,Data!$C:$C,$N$6,Data!$F:$F,R$10)</f>
        <v>0</v>
      </c>
      <c r="S12" s="77">
        <f>SUMIFS(Data!$J:$J,Data!$H:$H,$M12,Data!$E:$E,S$9,Data!$C:$C,$N$6,Data!$F:$F,S$10)</f>
        <v>0</v>
      </c>
      <c r="T12" s="77">
        <f>SUMIFS(Data!$J:$J,Data!$H:$H,$M12,Data!$E:$E,T$9,Data!$C:$C,$N$6,Data!$F:$F,T$10)</f>
        <v>0</v>
      </c>
      <c r="U12" s="77">
        <f>SUMIFS(Data!$J:$J,Data!$H:$H,$M12,Data!$E:$E,U$9,Data!$C:$C,$N$6,Data!$F:$F,U$10)</f>
        <v>0</v>
      </c>
      <c r="X12" s="2"/>
      <c r="Y12" s="10"/>
      <c r="Z12" s="17"/>
      <c r="AA12" s="11"/>
      <c r="AB12" s="23"/>
      <c r="AC12" s="14"/>
      <c r="AK12" s="15"/>
    </row>
    <row r="13" spans="1:37" ht="15.75" customHeight="1" thickTop="1" thickBot="1" x14ac:dyDescent="0.35">
      <c r="A13" s="2"/>
      <c r="B13" s="60" t="s">
        <v>25</v>
      </c>
      <c r="C13" s="77">
        <f>SUMIFS(Data!$J:$J,Data!$H:$H,$B13,Data!$E:$E,C$9,Data!$F:$F,C$10)</f>
        <v>336345.74012048199</v>
      </c>
      <c r="D13" s="77">
        <f>SUMIFS(Data!$J:$J,Data!$H:$H,$B13,Data!$E:$E,D$9,Data!$F:$F,D$10)</f>
        <v>225879</v>
      </c>
      <c r="E13" s="77">
        <f>SUMIFS(Data!$J:$J,Data!$H:$H,$B13,Data!$E:$E,E$9,Data!$F:$F,E$10)</f>
        <v>205122</v>
      </c>
      <c r="F13" s="77">
        <f>SUMIFS(Data!$J:$J,Data!$H:$H,$B13,Data!$E:$E,F$9,Data!$F:$F,F$10)</f>
        <v>167602</v>
      </c>
      <c r="G13" s="77">
        <f>SUMIFS(Data!$J:$J,Data!$H:$H,$B13,Data!$E:$E,G$9,Data!$F:$F,G$10)</f>
        <v>132514.48000000001</v>
      </c>
      <c r="H13" s="77">
        <f>SUMIFS(Data!$J:$J,Data!$H:$H,$B13,Data!$E:$E,H$9,Data!$F:$F,H$10)</f>
        <v>0</v>
      </c>
      <c r="I13" s="77">
        <f>SUMIFS(Data!$J:$J,Data!$H:$H,$B13,Data!$E:$E,I$9,Data!$F:$F,I$10)</f>
        <v>0</v>
      </c>
      <c r="J13" s="77">
        <f>SUMIFS(Data!$J:$J,Data!$H:$H,$B13,Data!$E:$E,J$9,Data!$F:$F,J$10)</f>
        <v>0</v>
      </c>
      <c r="L13" s="2"/>
      <c r="M13" s="60" t="s">
        <v>25</v>
      </c>
      <c r="N13" s="77">
        <f>SUMIFS(Data!$J:$J,Data!$H:$H,$M13,Data!$E:$E,N$9,Data!$C:$C,$N$6,Data!$F:$F,N$10)</f>
        <v>325754.98000000004</v>
      </c>
      <c r="O13" s="77">
        <f>SUMIFS(Data!$J:$J,Data!$H:$H,$M13,Data!$E:$E,O$9,Data!$C:$C,$N$6,Data!$F:$F,O$10)</f>
        <v>218474</v>
      </c>
      <c r="P13" s="77">
        <f>SUMIFS(Data!$J:$J,Data!$H:$H,$M13,Data!$E:$E,P$9,Data!$C:$C,$N$6,Data!$F:$F,P$10)</f>
        <v>198437.63200000001</v>
      </c>
      <c r="Q13" s="77">
        <f>SUMIFS(Data!$J:$J,Data!$H:$H,$M13,Data!$E:$E,Q$9,Data!$C:$C,$N$6,Data!$F:$F,Q$10)</f>
        <v>161976</v>
      </c>
      <c r="R13" s="77">
        <f>SUMIFS(Data!$J:$J,Data!$H:$H,$M13,Data!$E:$E,R$9,Data!$C:$C,$N$6,Data!$F:$F,R$10)</f>
        <v>132514.48000000001</v>
      </c>
      <c r="S13" s="77">
        <f>SUMIFS(Data!$J:$J,Data!$H:$H,$M13,Data!$E:$E,S$9,Data!$C:$C,$N$6,Data!$F:$F,S$10)</f>
        <v>0</v>
      </c>
      <c r="T13" s="77">
        <f>SUMIFS(Data!$J:$J,Data!$H:$H,$M13,Data!$E:$E,T$9,Data!$C:$C,$N$6,Data!$F:$F,T$10)</f>
        <v>0</v>
      </c>
      <c r="U13" s="77">
        <f>SUMIFS(Data!$J:$J,Data!$H:$H,$M13,Data!$E:$E,U$9,Data!$C:$C,$N$6,Data!$F:$F,U$10)</f>
        <v>0</v>
      </c>
      <c r="X13" s="2"/>
      <c r="Y13" s="11"/>
      <c r="Z13" s="17"/>
      <c r="AA13" s="11"/>
      <c r="AB13" s="23"/>
      <c r="AC13" s="14"/>
      <c r="AK13" s="15"/>
    </row>
    <row r="14" spans="1:37" ht="15.75" customHeight="1" thickTop="1" thickBot="1" x14ac:dyDescent="0.35">
      <c r="A14" s="2"/>
      <c r="B14" s="60" t="s">
        <v>26</v>
      </c>
      <c r="C14" s="77">
        <f>SUMIFS(Data!$J:$J,Data!$H:$H,$B14,Data!$E:$E,C$9,Data!$F:$F,C$10)</f>
        <v>551288.41800200811</v>
      </c>
      <c r="D14" s="77">
        <f>SUMIFS(Data!$J:$J,Data!$H:$H,$B14,Data!$E:$E,D$9,Data!$F:$F,D$10)</f>
        <v>334761</v>
      </c>
      <c r="E14" s="77">
        <f>SUMIFS(Data!$J:$J,Data!$H:$H,$B14,Data!$E:$E,E$9,Data!$F:$F,E$10)</f>
        <v>405329.00900000002</v>
      </c>
      <c r="F14" s="77">
        <f>SUMIFS(Data!$J:$J,Data!$H:$H,$B14,Data!$E:$E,F$9,Data!$F:$F,F$10)</f>
        <v>400851</v>
      </c>
      <c r="G14" s="77">
        <f>SUMIFS(Data!$J:$J,Data!$H:$H,$B14,Data!$E:$E,G$9,Data!$F:$F,G$10)</f>
        <v>390520.25</v>
      </c>
      <c r="H14" s="77">
        <f>SUMIFS(Data!$J:$J,Data!$H:$H,$B14,Data!$E:$E,H$9,Data!$F:$F,H$10)</f>
        <v>0</v>
      </c>
      <c r="I14" s="77">
        <f>SUMIFS(Data!$J:$J,Data!$H:$H,$B14,Data!$E:$E,I$9,Data!$F:$F,I$10)</f>
        <v>0</v>
      </c>
      <c r="J14" s="77">
        <f>SUMIFS(Data!$J:$J,Data!$H:$H,$B14,Data!$E:$E,J$9,Data!$F:$F,J$10)</f>
        <v>0</v>
      </c>
      <c r="L14" s="2"/>
      <c r="M14" s="60" t="s">
        <v>26</v>
      </c>
      <c r="N14" s="77">
        <f>SUMIFS(Data!$J:$J,Data!$H:$H,$M14,Data!$E:$E,N$9,Data!$C:$C,$N$6,Data!$F:$F,N$10)</f>
        <v>538721.2300000001</v>
      </c>
      <c r="O14" s="77">
        <f>SUMIFS(Data!$J:$J,Data!$H:$H,$M14,Data!$E:$E,O$9,Data!$C:$C,$N$6,Data!$F:$F,O$10)</f>
        <v>322364</v>
      </c>
      <c r="P14" s="77">
        <f>SUMIFS(Data!$J:$J,Data!$H:$H,$M14,Data!$E:$E,P$9,Data!$C:$C,$N$6,Data!$F:$F,P$10)</f>
        <v>390320.57</v>
      </c>
      <c r="Q14" s="77">
        <f>SUMIFS(Data!$J:$J,Data!$H:$H,$M14,Data!$E:$E,Q$9,Data!$C:$C,$N$6,Data!$F:$F,Q$10)</f>
        <v>387655</v>
      </c>
      <c r="R14" s="77">
        <f>SUMIFS(Data!$J:$J,Data!$H:$H,$M14,Data!$E:$E,R$9,Data!$C:$C,$N$6,Data!$F:$F,R$10)</f>
        <v>379585.69</v>
      </c>
      <c r="S14" s="77">
        <f>SUMIFS(Data!$J:$J,Data!$H:$H,$M14,Data!$E:$E,S$9,Data!$C:$C,$N$6,Data!$F:$F,S$10)</f>
        <v>0</v>
      </c>
      <c r="T14" s="77">
        <f>SUMIFS(Data!$J:$J,Data!$H:$H,$M14,Data!$E:$E,T$9,Data!$C:$C,$N$6,Data!$F:$F,T$10)</f>
        <v>0</v>
      </c>
      <c r="U14" s="77">
        <f>SUMIFS(Data!$J:$J,Data!$H:$H,$M14,Data!$E:$E,U$9,Data!$C:$C,$N$6,Data!$F:$F,U$10)</f>
        <v>0</v>
      </c>
      <c r="X14" s="2"/>
      <c r="Y14" s="11"/>
      <c r="Z14" s="17"/>
      <c r="AA14" s="11"/>
      <c r="AB14" s="23"/>
      <c r="AC14" s="14"/>
      <c r="AK14" s="15"/>
    </row>
    <row r="15" spans="1:37" ht="15.75" customHeight="1" thickTop="1" thickBot="1" x14ac:dyDescent="0.35">
      <c r="A15" s="2"/>
      <c r="B15" s="60" t="s">
        <v>27</v>
      </c>
      <c r="C15" s="77">
        <f>SUMIFS(Data!$J:$J,Data!$H:$H,$B15,Data!$E:$E,C$9,Data!$F:$F,C$10)</f>
        <v>0</v>
      </c>
      <c r="D15" s="77">
        <f>SUMIFS(Data!$J:$J,Data!$H:$H,$B15,Data!$E:$E,D$9,Data!$F:$F,D$10)</f>
        <v>0</v>
      </c>
      <c r="E15" s="77">
        <f>SUMIFS(Data!$J:$J,Data!$H:$H,$B15,Data!$E:$E,E$9,Data!$F:$F,E$10)</f>
        <v>0</v>
      </c>
      <c r="F15" s="77">
        <f>SUMIFS(Data!$J:$J,Data!$H:$H,$B15,Data!$E:$E,F$9,Data!$F:$F,F$10)</f>
        <v>0</v>
      </c>
      <c r="G15" s="77">
        <f>SUMIFS(Data!$J:$J,Data!$H:$H,$B15,Data!$E:$E,G$9,Data!$F:$F,G$10)</f>
        <v>0</v>
      </c>
      <c r="H15" s="77">
        <f>SUMIFS(Data!$J:$J,Data!$H:$H,$B15,Data!$E:$E,H$9,Data!$F:$F,H$10)</f>
        <v>0</v>
      </c>
      <c r="I15" s="77">
        <f>SUMIFS(Data!$J:$J,Data!$H:$H,$B15,Data!$E:$E,I$9,Data!$F:$F,I$10)</f>
        <v>0</v>
      </c>
      <c r="J15" s="77">
        <f>SUMIFS(Data!$J:$J,Data!$H:$H,$B15,Data!$E:$E,J$9,Data!$F:$F,J$10)</f>
        <v>0</v>
      </c>
      <c r="L15" s="2"/>
      <c r="M15" s="60" t="s">
        <v>27</v>
      </c>
      <c r="N15" s="77">
        <f>SUMIFS(Data!$J:$J,Data!$H:$H,$M15,Data!$E:$E,N$9,Data!$C:$C,$N$6,Data!$F:$F,N$10)</f>
        <v>0</v>
      </c>
      <c r="O15" s="77">
        <f>SUMIFS(Data!$J:$J,Data!$H:$H,$M15,Data!$E:$E,O$9,Data!$C:$C,$N$6,Data!$F:$F,O$10)</f>
        <v>0</v>
      </c>
      <c r="P15" s="77">
        <f>SUMIFS(Data!$J:$J,Data!$H:$H,$M15,Data!$E:$E,P$9,Data!$C:$C,$N$6,Data!$F:$F,P$10)</f>
        <v>0</v>
      </c>
      <c r="Q15" s="77">
        <f>SUMIFS(Data!$J:$J,Data!$H:$H,$M15,Data!$E:$E,Q$9,Data!$C:$C,$N$6,Data!$F:$F,Q$10)</f>
        <v>0</v>
      </c>
      <c r="R15" s="77">
        <f>SUMIFS(Data!$J:$J,Data!$H:$H,$M15,Data!$E:$E,R$9,Data!$C:$C,$N$6,Data!$F:$F,R$10)</f>
        <v>0</v>
      </c>
      <c r="S15" s="77">
        <f>SUMIFS(Data!$J:$J,Data!$H:$H,$M15,Data!$E:$E,S$9,Data!$C:$C,$N$6,Data!$F:$F,S$10)</f>
        <v>0</v>
      </c>
      <c r="T15" s="77">
        <f>SUMIFS(Data!$J:$J,Data!$H:$H,$M15,Data!$E:$E,T$9,Data!$C:$C,$N$6,Data!$F:$F,T$10)</f>
        <v>0</v>
      </c>
      <c r="U15" s="77">
        <f>SUMIFS(Data!$J:$J,Data!$H:$H,$M15,Data!$E:$E,U$9,Data!$C:$C,$N$6,Data!$F:$F,U$10)</f>
        <v>0</v>
      </c>
      <c r="X15" s="2"/>
      <c r="Y15" s="11"/>
      <c r="Z15" s="17"/>
      <c r="AA15" s="11"/>
      <c r="AB15" s="23"/>
      <c r="AC15" s="14"/>
      <c r="AK15" s="15"/>
    </row>
    <row r="16" spans="1:37" ht="15.75" customHeight="1" thickTop="1" thickBot="1" x14ac:dyDescent="0.35">
      <c r="A16" s="2"/>
      <c r="B16" s="60" t="s">
        <v>28</v>
      </c>
      <c r="C16" s="77">
        <f>SUMIFS(Data!$J:$J,Data!$H:$H,$B16,Data!$E:$E,C$9,Data!$F:$F,C$10)</f>
        <v>0</v>
      </c>
      <c r="D16" s="77">
        <f>SUMIFS(Data!$J:$J,Data!$H:$H,$B16,Data!$E:$E,D$9,Data!$F:$F,D$10)</f>
        <v>0</v>
      </c>
      <c r="E16" s="77">
        <f>SUMIFS(Data!$J:$J,Data!$H:$H,$B16,Data!$E:$E,E$9,Data!$F:$F,E$10)</f>
        <v>0</v>
      </c>
      <c r="F16" s="77">
        <f>SUMIFS(Data!$J:$J,Data!$H:$H,$B16,Data!$E:$E,F$9,Data!$F:$F,F$10)</f>
        <v>0</v>
      </c>
      <c r="G16" s="77">
        <f>SUMIFS(Data!$J:$J,Data!$H:$H,$B16,Data!$E:$E,G$9,Data!$F:$F,G$10)</f>
        <v>0</v>
      </c>
      <c r="H16" s="77">
        <f>SUMIFS(Data!$J:$J,Data!$H:$H,$B16,Data!$E:$E,H$9,Data!$F:$F,H$10)</f>
        <v>0</v>
      </c>
      <c r="I16" s="77">
        <f>SUMIFS(Data!$J:$J,Data!$H:$H,$B16,Data!$E:$E,I$9,Data!$F:$F,I$10)</f>
        <v>0</v>
      </c>
      <c r="J16" s="77">
        <f>SUMIFS(Data!$J:$J,Data!$H:$H,$B16,Data!$E:$E,J$9,Data!$F:$F,J$10)</f>
        <v>0</v>
      </c>
      <c r="L16" s="2"/>
      <c r="M16" s="60" t="s">
        <v>28</v>
      </c>
      <c r="N16" s="77">
        <f>SUMIFS(Data!$J:$J,Data!$H:$H,$M16,Data!$E:$E,N$9,Data!$C:$C,$N$6,Data!$F:$F,N$10)</f>
        <v>0</v>
      </c>
      <c r="O16" s="77">
        <f>SUMIFS(Data!$J:$J,Data!$H:$H,$M16,Data!$E:$E,O$9,Data!$C:$C,$N$6,Data!$F:$F,O$10)</f>
        <v>0</v>
      </c>
      <c r="P16" s="77">
        <f>SUMIFS(Data!$J:$J,Data!$H:$H,$M16,Data!$E:$E,P$9,Data!$C:$C,$N$6,Data!$F:$F,P$10)</f>
        <v>0</v>
      </c>
      <c r="Q16" s="77">
        <f>SUMIFS(Data!$J:$J,Data!$H:$H,$M16,Data!$E:$E,Q$9,Data!$C:$C,$N$6,Data!$F:$F,Q$10)</f>
        <v>0</v>
      </c>
      <c r="R16" s="77">
        <f>SUMIFS(Data!$J:$J,Data!$H:$H,$M16,Data!$E:$E,R$9,Data!$C:$C,$N$6,Data!$F:$F,R$10)</f>
        <v>0</v>
      </c>
      <c r="S16" s="77">
        <f>SUMIFS(Data!$J:$J,Data!$H:$H,$M16,Data!$E:$E,S$9,Data!$C:$C,$N$6,Data!$F:$F,S$10)</f>
        <v>0</v>
      </c>
      <c r="T16" s="77">
        <f>SUMIFS(Data!$J:$J,Data!$H:$H,$M16,Data!$E:$E,T$9,Data!$C:$C,$N$6,Data!$F:$F,T$10)</f>
        <v>0</v>
      </c>
      <c r="U16" s="77">
        <f>SUMIFS(Data!$J:$J,Data!$H:$H,$M16,Data!$E:$E,U$9,Data!$C:$C,$N$6,Data!$F:$F,U$10)</f>
        <v>0</v>
      </c>
      <c r="X16" s="2"/>
      <c r="Y16" s="11"/>
      <c r="Z16" s="17"/>
      <c r="AA16" s="11"/>
      <c r="AB16" s="23"/>
      <c r="AC16" s="14"/>
      <c r="AK16" s="15"/>
    </row>
    <row r="17" spans="1:37" ht="17.399999999999999" thickTop="1" thickBot="1" x14ac:dyDescent="0.35">
      <c r="A17" s="1"/>
      <c r="B17" s="60" t="s">
        <v>29</v>
      </c>
      <c r="C17" s="77">
        <f>SUMIFS(Data!$J:$J,Data!$H:$H,$B17,Data!$E:$E,C$9,Data!$F:$F,C$10)</f>
        <v>0</v>
      </c>
      <c r="D17" s="77">
        <f>SUMIFS(Data!$J:$J,Data!$H:$H,$B17,Data!$E:$E,D$9,Data!$F:$F,D$10)</f>
        <v>0</v>
      </c>
      <c r="E17" s="77">
        <f>SUMIFS(Data!$J:$J,Data!$H:$H,$B17,Data!$E:$E,E$9,Data!$F:$F,E$10)</f>
        <v>0</v>
      </c>
      <c r="F17" s="77">
        <f>SUMIFS(Data!$J:$J,Data!$H:$H,$B17,Data!$E:$E,F$9,Data!$F:$F,F$10)</f>
        <v>0</v>
      </c>
      <c r="G17" s="77">
        <f>SUMIFS(Data!$J:$J,Data!$H:$H,$B17,Data!$E:$E,G$9,Data!$F:$F,G$10)</f>
        <v>0</v>
      </c>
      <c r="H17" s="77">
        <f>SUMIFS(Data!$J:$J,Data!$H:$H,$B17,Data!$E:$E,H$9,Data!$F:$F,H$10)</f>
        <v>0</v>
      </c>
      <c r="I17" s="77">
        <f>SUMIFS(Data!$J:$J,Data!$H:$H,$B17,Data!$E:$E,I$9,Data!$F:$F,I$10)</f>
        <v>0</v>
      </c>
      <c r="J17" s="77">
        <f>SUMIFS(Data!$J:$J,Data!$H:$H,$B17,Data!$E:$E,J$9,Data!$F:$F,J$10)</f>
        <v>0</v>
      </c>
      <c r="L17" s="2"/>
      <c r="M17" s="60" t="s">
        <v>29</v>
      </c>
      <c r="N17" s="77">
        <f>SUMIFS(Data!$J:$J,Data!$H:$H,$M17,Data!$E:$E,N$9,Data!$C:$C,$N$6,Data!$F:$F,N$10)</f>
        <v>0</v>
      </c>
      <c r="O17" s="77">
        <f>SUMIFS(Data!$J:$J,Data!$H:$H,$M17,Data!$E:$E,O$9,Data!$C:$C,$N$6,Data!$F:$F,O$10)</f>
        <v>0</v>
      </c>
      <c r="P17" s="77">
        <f>SUMIFS(Data!$J:$J,Data!$H:$H,$M17,Data!$E:$E,P$9,Data!$C:$C,$N$6,Data!$F:$F,P$10)</f>
        <v>0</v>
      </c>
      <c r="Q17" s="77">
        <f>SUMIFS(Data!$J:$J,Data!$H:$H,$M17,Data!$E:$E,Q$9,Data!$C:$C,$N$6,Data!$F:$F,Q$10)</f>
        <v>0</v>
      </c>
      <c r="R17" s="77">
        <f>SUMIFS(Data!$J:$J,Data!$H:$H,$M17,Data!$E:$E,R$9,Data!$C:$C,$N$6,Data!$F:$F,R$10)</f>
        <v>0</v>
      </c>
      <c r="S17" s="77">
        <f>SUMIFS(Data!$J:$J,Data!$H:$H,$M17,Data!$E:$E,S$9,Data!$C:$C,$N$6,Data!$F:$F,S$10)</f>
        <v>0</v>
      </c>
      <c r="T17" s="77">
        <f>SUMIFS(Data!$J:$J,Data!$H:$H,$M17,Data!$E:$E,T$9,Data!$C:$C,$N$6,Data!$F:$F,T$10)</f>
        <v>0</v>
      </c>
      <c r="U17" s="77">
        <f>SUMIFS(Data!$J:$J,Data!$H:$H,$M17,Data!$E:$E,U$9,Data!$C:$C,$N$6,Data!$F:$F,U$10)</f>
        <v>0</v>
      </c>
      <c r="X17" s="1"/>
      <c r="Y17" s="11"/>
      <c r="Z17" s="17"/>
      <c r="AA17" s="11"/>
      <c r="AB17" s="23"/>
      <c r="AC17" s="14"/>
      <c r="AK17" s="15"/>
    </row>
    <row r="18" spans="1:37" ht="15.75" customHeight="1" thickBot="1" x14ac:dyDescent="0.35">
      <c r="A18" s="2"/>
      <c r="B18" s="295" t="s">
        <v>32</v>
      </c>
      <c r="C18" s="297"/>
      <c r="D18" s="297"/>
      <c r="E18" s="297"/>
      <c r="F18" s="297"/>
      <c r="G18" s="297"/>
      <c r="H18" s="297"/>
      <c r="I18" s="297"/>
      <c r="J18" s="297"/>
      <c r="L18" s="2"/>
      <c r="M18" s="295" t="s">
        <v>32</v>
      </c>
      <c r="N18" s="297"/>
      <c r="O18" s="297"/>
      <c r="P18" s="297"/>
      <c r="Q18" s="297"/>
      <c r="R18" s="297"/>
      <c r="S18" s="297"/>
      <c r="T18" s="297"/>
      <c r="U18" s="297"/>
      <c r="X18" s="2"/>
      <c r="Y18" s="10"/>
      <c r="Z18" s="10"/>
      <c r="AA18" s="10"/>
      <c r="AB18" s="10"/>
      <c r="AC18" s="10"/>
    </row>
    <row r="19" spans="1:37" ht="15.75" customHeight="1" thickTop="1" thickBot="1" x14ac:dyDescent="0.35">
      <c r="A19" s="2"/>
      <c r="B19" s="51" t="s">
        <v>33</v>
      </c>
      <c r="C19" s="77">
        <f>SUMIFS(Data!$J:$J,Data!$H:$H,$B19,Data!$E:$E,C$9,Data!$F:$F,C$10)</f>
        <v>0</v>
      </c>
      <c r="D19" s="77">
        <f>SUMIFS(Data!$J:$J,Data!$H:$H,$B19,Data!$E:$E,D$9,Data!$F:$F,D$10)</f>
        <v>0</v>
      </c>
      <c r="E19" s="77">
        <f>SUMIFS(Data!$J:$J,Data!$H:$H,$B19,Data!$E:$E,E$9,Data!$F:$F,E$10)</f>
        <v>0</v>
      </c>
      <c r="F19" s="77">
        <f>SUMIFS(Data!$J:$J,Data!$H:$H,$B19,Data!$E:$E,F$9,Data!$F:$F,F$10)</f>
        <v>0</v>
      </c>
      <c r="G19" s="77">
        <f>SUMIFS(Data!$J:$J,Data!$H:$H,$B19,Data!$E:$E,G$9,Data!$F:$F,G$10)</f>
        <v>0</v>
      </c>
      <c r="H19" s="77">
        <f>SUMIFS(Data!$J:$J,Data!$H:$H,$B19,Data!$E:$E,H$9,Data!$F:$F,H$10)</f>
        <v>0</v>
      </c>
      <c r="I19" s="77">
        <f>SUMIFS(Data!$J:$J,Data!$H:$H,$B19,Data!$E:$E,I$9,Data!$F:$F,I$10)</f>
        <v>0</v>
      </c>
      <c r="J19" s="77">
        <f>SUMIFS(Data!$J:$J,Data!$H:$H,$B19,Data!$E:$E,J$9,Data!$F:$F,J$10)</f>
        <v>0</v>
      </c>
      <c r="L19" s="2"/>
      <c r="M19" s="51" t="s">
        <v>33</v>
      </c>
      <c r="N19" s="77">
        <f>SUMIFS(Data!$J:$J,Data!$H:$H,$M19,Data!$E:$E,N$9,Data!$C:$C,$N$6,Data!$F:$F,N$10)</f>
        <v>0</v>
      </c>
      <c r="O19" s="77">
        <f>SUMIFS(Data!$J:$J,Data!$H:$H,$M19,Data!$E:$E,O$9,Data!$C:$C,$N$6,Data!$F:$F,O$10)</f>
        <v>0</v>
      </c>
      <c r="P19" s="77">
        <f>SUMIFS(Data!$J:$J,Data!$H:$H,$M19,Data!$E:$E,P$9,Data!$C:$C,$N$6,Data!$F:$F,P$10)</f>
        <v>0</v>
      </c>
      <c r="Q19" s="77">
        <f>SUMIFS(Data!$J:$J,Data!$H:$H,$M19,Data!$E:$E,Q$9,Data!$C:$C,$N$6,Data!$F:$F,Q$10)</f>
        <v>0</v>
      </c>
      <c r="R19" s="77">
        <f>SUMIFS(Data!$J:$J,Data!$H:$H,$M19,Data!$E:$E,R$9,Data!$C:$C,$N$6,Data!$F:$F,R$10)</f>
        <v>0</v>
      </c>
      <c r="S19" s="77">
        <f>SUMIFS(Data!$J:$J,Data!$H:$H,$M19,Data!$E:$E,S$9,Data!$C:$C,$N$6,Data!$F:$F,S$10)</f>
        <v>0</v>
      </c>
      <c r="T19" s="77">
        <f>SUMIFS(Data!$J:$J,Data!$H:$H,$M19,Data!$E:$E,T$9,Data!$C:$C,$N$6,Data!$F:$F,T$10)</f>
        <v>0</v>
      </c>
      <c r="U19" s="77">
        <f>SUMIFS(Data!$J:$J,Data!$H:$H,$M19,Data!$E:$E,U$9,Data!$C:$C,$N$6,Data!$F:$F,U$10)</f>
        <v>0</v>
      </c>
      <c r="X19" s="2"/>
      <c r="Y19" s="2"/>
      <c r="Z19" s="2"/>
      <c r="AA19" s="2"/>
      <c r="AB19" s="13"/>
      <c r="AC19" s="10"/>
    </row>
    <row r="20" spans="1:37" ht="15.75" customHeight="1" thickTop="1" thickBot="1" x14ac:dyDescent="0.35">
      <c r="A20" s="2"/>
      <c r="B20" s="51" t="s">
        <v>35</v>
      </c>
      <c r="C20" s="77">
        <f>SUMIFS(Data!$J:$J,Data!$H:$H,$B20,Data!$E:$E,C$9,Data!$F:$F,C$10)</f>
        <v>100000</v>
      </c>
      <c r="D20" s="77">
        <f>SUMIFS(Data!$J:$J,Data!$H:$H,$B20,Data!$E:$E,D$9,Data!$F:$F,D$10)</f>
        <v>375000</v>
      </c>
      <c r="E20" s="77">
        <f>SUMIFS(Data!$J:$J,Data!$H:$H,$B20,Data!$E:$E,E$9,Data!$F:$F,E$10)</f>
        <v>1050000</v>
      </c>
      <c r="F20" s="77">
        <f>SUMIFS(Data!$J:$J,Data!$H:$H,$B20,Data!$E:$E,F$9,Data!$F:$F,F$10)</f>
        <v>0</v>
      </c>
      <c r="G20" s="77">
        <f>SUMIFS(Data!$J:$J,Data!$H:$H,$B20,Data!$E:$E,G$9,Data!$F:$F,G$10)</f>
        <v>0</v>
      </c>
      <c r="H20" s="77">
        <f>SUMIFS(Data!$J:$J,Data!$H:$H,$B20,Data!$E:$E,H$9,Data!$F:$F,H$10)</f>
        <v>0</v>
      </c>
      <c r="I20" s="77">
        <f>SUMIFS(Data!$J:$J,Data!$H:$H,$B20,Data!$E:$E,I$9,Data!$F:$F,I$10)</f>
        <v>0</v>
      </c>
      <c r="J20" s="77">
        <f>SUMIFS(Data!$J:$J,Data!$H:$H,$B20,Data!$E:$E,J$9,Data!$F:$F,J$10)</f>
        <v>0</v>
      </c>
      <c r="L20" s="2"/>
      <c r="M20" s="51" t="s">
        <v>35</v>
      </c>
      <c r="N20" s="77">
        <f>SUMIFS(Data!$J:$J,Data!$H:$H,$M20,Data!$E:$E,N$9,Data!$C:$C,$N$6,Data!$F:$F,N$10)</f>
        <v>0</v>
      </c>
      <c r="O20" s="77">
        <f>SUMIFS(Data!$J:$J,Data!$H:$H,$M20,Data!$E:$E,O$9,Data!$C:$C,$N$6,Data!$F:$F,O$10)</f>
        <v>0</v>
      </c>
      <c r="P20" s="77">
        <f>SUMIFS(Data!$J:$J,Data!$H:$H,$M20,Data!$E:$E,P$9,Data!$C:$C,$N$6,Data!$F:$F,P$10)</f>
        <v>0</v>
      </c>
      <c r="Q20" s="77">
        <f>SUMIFS(Data!$J:$J,Data!$H:$H,$M20,Data!$E:$E,Q$9,Data!$C:$C,$N$6,Data!$F:$F,Q$10)</f>
        <v>0</v>
      </c>
      <c r="R20" s="77">
        <f>SUMIFS(Data!$J:$J,Data!$H:$H,$M20,Data!$E:$E,R$9,Data!$C:$C,$N$6,Data!$F:$F,R$10)</f>
        <v>0</v>
      </c>
      <c r="S20" s="77">
        <f>SUMIFS(Data!$J:$J,Data!$H:$H,$M20,Data!$E:$E,S$9,Data!$C:$C,$N$6,Data!$F:$F,S$10)</f>
        <v>0</v>
      </c>
      <c r="T20" s="77">
        <f>SUMIFS(Data!$J:$J,Data!$H:$H,$M20,Data!$E:$E,T$9,Data!$C:$C,$N$6,Data!$F:$F,T$10)</f>
        <v>0</v>
      </c>
      <c r="U20" s="77">
        <f>SUMIFS(Data!$J:$J,Data!$H:$H,$M20,Data!$E:$E,U$9,Data!$C:$C,$N$6,Data!$F:$F,U$10)</f>
        <v>0</v>
      </c>
      <c r="X20" s="2"/>
      <c r="Y20" s="2"/>
      <c r="Z20" s="2"/>
      <c r="AA20" s="2"/>
      <c r="AB20" s="13"/>
      <c r="AC20" s="10"/>
    </row>
    <row r="21" spans="1:37" ht="15.75" customHeight="1" thickTop="1" thickBot="1" x14ac:dyDescent="0.35">
      <c r="A21" s="2"/>
      <c r="B21" s="51" t="s">
        <v>36</v>
      </c>
      <c r="C21" s="77">
        <f>SUMIFS(Data!$J:$J,Data!$H:$H,$B21,Data!$E:$E,C$9,Data!$F:$F,C$10)</f>
        <v>2855238.2039999999</v>
      </c>
      <c r="D21" s="77">
        <f>SUMIFS(Data!$J:$J,Data!$H:$H,$B21,Data!$E:$E,D$9,Data!$F:$F,D$10)</f>
        <v>2177075.5000000005</v>
      </c>
      <c r="E21" s="77">
        <f>SUMIFS(Data!$J:$J,Data!$H:$H,$B21,Data!$E:$E,E$9,Data!$F:$F,E$10)</f>
        <v>1599183.1</v>
      </c>
      <c r="F21" s="77">
        <f>SUMIFS(Data!$J:$J,Data!$H:$H,$B21,Data!$E:$E,F$9,Data!$F:$F,F$10)</f>
        <v>0</v>
      </c>
      <c r="G21" s="77">
        <f>SUMIFS(Data!$J:$J,Data!$H:$H,$B21,Data!$E:$E,G$9,Data!$F:$F,G$10)</f>
        <v>0</v>
      </c>
      <c r="H21" s="77">
        <f>SUMIFS(Data!$J:$J,Data!$H:$H,$B21,Data!$E:$E,H$9,Data!$F:$F,H$10)</f>
        <v>0</v>
      </c>
      <c r="I21" s="77">
        <f>SUMIFS(Data!$J:$J,Data!$H:$H,$B21,Data!$E:$E,I$9,Data!$F:$F,I$10)</f>
        <v>0</v>
      </c>
      <c r="J21" s="77">
        <f>SUMIFS(Data!$J:$J,Data!$H:$H,$B21,Data!$E:$E,J$9,Data!$F:$F,J$10)</f>
        <v>0</v>
      </c>
      <c r="L21" s="2"/>
      <c r="M21" s="51" t="s">
        <v>36</v>
      </c>
      <c r="N21" s="77">
        <f>SUMIFS(Data!$J:$J,Data!$H:$H,$M21,Data!$E:$E,N$9,Data!$C:$C,$N$6,Data!$F:$F,N$10)</f>
        <v>0</v>
      </c>
      <c r="O21" s="77">
        <f>SUMIFS(Data!$J:$J,Data!$H:$H,$M21,Data!$E:$E,O$9,Data!$C:$C,$N$6,Data!$F:$F,O$10)</f>
        <v>0</v>
      </c>
      <c r="P21" s="77">
        <f>SUMIFS(Data!$J:$J,Data!$H:$H,$M21,Data!$E:$E,P$9,Data!$C:$C,$N$6,Data!$F:$F,P$10)</f>
        <v>0</v>
      </c>
      <c r="Q21" s="77">
        <f>SUMIFS(Data!$J:$J,Data!$H:$H,$M21,Data!$E:$E,Q$9,Data!$C:$C,$N$6,Data!$F:$F,Q$10)</f>
        <v>0</v>
      </c>
      <c r="R21" s="77">
        <f>SUMIFS(Data!$J:$J,Data!$H:$H,$M21,Data!$E:$E,R$9,Data!$C:$C,$N$6,Data!$F:$F,R$10)</f>
        <v>0</v>
      </c>
      <c r="S21" s="77">
        <f>SUMIFS(Data!$J:$J,Data!$H:$H,$M21,Data!$E:$E,S$9,Data!$C:$C,$N$6,Data!$F:$F,S$10)</f>
        <v>0</v>
      </c>
      <c r="T21" s="77">
        <f>SUMIFS(Data!$J:$J,Data!$H:$H,$M21,Data!$E:$E,T$9,Data!$C:$C,$N$6,Data!$F:$F,T$10)</f>
        <v>0</v>
      </c>
      <c r="U21" s="77">
        <f>SUMIFS(Data!$J:$J,Data!$H:$H,$M21,Data!$E:$E,U$9,Data!$C:$C,$N$6,Data!$F:$F,U$10)</f>
        <v>0</v>
      </c>
      <c r="X21" s="2"/>
      <c r="Y21" s="2"/>
      <c r="Z21" s="2"/>
      <c r="AA21" s="2"/>
      <c r="AB21" s="13"/>
      <c r="AC21" s="10"/>
    </row>
    <row r="22" spans="1:37" ht="15.75" customHeight="1" thickTop="1" thickBot="1" x14ac:dyDescent="0.35">
      <c r="A22" s="2"/>
      <c r="B22" s="51" t="s">
        <v>37</v>
      </c>
      <c r="C22" s="77">
        <f>SUMIFS(Data!$J:$J,Data!$H:$H,$B22,Data!$E:$E,C$9,Data!$F:$F,C$10)</f>
        <v>736956</v>
      </c>
      <c r="D22" s="77">
        <f>SUMIFS(Data!$J:$J,Data!$H:$H,$B22,Data!$E:$E,D$9,Data!$F:$F,D$10)</f>
        <v>701376.54</v>
      </c>
      <c r="E22" s="77">
        <f>SUMIFS(Data!$J:$J,Data!$H:$H,$B22,Data!$E:$E,E$9,Data!$F:$F,E$10)</f>
        <v>687661.9</v>
      </c>
      <c r="F22" s="77">
        <f>SUMIFS(Data!$J:$J,Data!$H:$H,$B22,Data!$E:$E,F$9,Data!$F:$F,F$10)</f>
        <v>3241383.3</v>
      </c>
      <c r="G22" s="77">
        <f>SUMIFS(Data!$J:$J,Data!$H:$H,$B22,Data!$E:$E,G$9,Data!$F:$F,G$10)</f>
        <v>3108830</v>
      </c>
      <c r="H22" s="77">
        <f>SUMIFS(Data!$J:$J,Data!$H:$H,$B22,Data!$E:$E,H$9,Data!$F:$F,H$10)</f>
        <v>0</v>
      </c>
      <c r="I22" s="77">
        <f>SUMIFS(Data!$J:$J,Data!$H:$H,$B22,Data!$E:$E,I$9,Data!$F:$F,I$10)</f>
        <v>0</v>
      </c>
      <c r="J22" s="77">
        <f>SUMIFS(Data!$J:$J,Data!$H:$H,$B22,Data!$E:$E,J$9,Data!$F:$F,J$10)</f>
        <v>0</v>
      </c>
      <c r="L22" s="2"/>
      <c r="M22" s="51" t="s">
        <v>37</v>
      </c>
      <c r="N22" s="77">
        <f>SUMIFS(Data!$J:$J,Data!$H:$H,$M22,Data!$E:$E,N$9,Data!$C:$C,$N$6,Data!$F:$F,N$10)</f>
        <v>736956</v>
      </c>
      <c r="O22" s="77">
        <f>SUMIFS(Data!$J:$J,Data!$H:$H,$M22,Data!$E:$E,O$9,Data!$C:$C,$N$6,Data!$F:$F,O$10)</f>
        <v>701376.54</v>
      </c>
      <c r="P22" s="77">
        <f>SUMIFS(Data!$J:$J,Data!$H:$H,$M22,Data!$E:$E,P$9,Data!$C:$C,$N$6,Data!$F:$F,P$10)</f>
        <v>687661.9</v>
      </c>
      <c r="Q22" s="77">
        <f>SUMIFS(Data!$J:$J,Data!$H:$H,$M22,Data!$E:$E,Q$9,Data!$C:$C,$N$6,Data!$F:$F,Q$10)</f>
        <v>667190</v>
      </c>
      <c r="R22" s="77">
        <f>SUMIFS(Data!$J:$J,Data!$H:$H,$M22,Data!$E:$E,R$9,Data!$C:$C,$N$6,Data!$F:$F,R$10)</f>
        <v>766797</v>
      </c>
      <c r="S22" s="77">
        <f>SUMIFS(Data!$J:$J,Data!$H:$H,$M22,Data!$E:$E,S$9,Data!$C:$C,$N$6,Data!$F:$F,S$10)</f>
        <v>0</v>
      </c>
      <c r="T22" s="77">
        <f>SUMIFS(Data!$J:$J,Data!$H:$H,$M22,Data!$E:$E,T$9,Data!$C:$C,$N$6,Data!$F:$F,T$10)</f>
        <v>0</v>
      </c>
      <c r="U22" s="77">
        <f>SUMIFS(Data!$J:$J,Data!$H:$H,$M22,Data!$E:$E,U$9,Data!$C:$C,$N$6,Data!$F:$F,U$10)</f>
        <v>0</v>
      </c>
      <c r="X22" s="2"/>
      <c r="Y22" s="2"/>
      <c r="Z22" s="2"/>
      <c r="AA22" s="2"/>
      <c r="AB22" s="13"/>
      <c r="AC22" s="10"/>
    </row>
    <row r="23" spans="1:37" ht="15.75" customHeight="1" thickTop="1" thickBot="1" x14ac:dyDescent="0.35">
      <c r="A23" s="2"/>
      <c r="B23" s="51" t="s">
        <v>38</v>
      </c>
      <c r="C23" s="77">
        <f>SUMIFS(Data!$J:$J,Data!$H:$H,$B23,Data!$E:$E,C$9,Data!$F:$F,C$10)</f>
        <v>0</v>
      </c>
      <c r="D23" s="77">
        <f>SUMIFS(Data!$J:$J,Data!$H:$H,$B23,Data!$E:$E,D$9,Data!$F:$F,D$10)</f>
        <v>0</v>
      </c>
      <c r="E23" s="77">
        <f>SUMIFS(Data!$J:$J,Data!$H:$H,$B23,Data!$E:$E,E$9,Data!$F:$F,E$10)</f>
        <v>0</v>
      </c>
      <c r="F23" s="77">
        <f>SUMIFS(Data!$J:$J,Data!$H:$H,$B23,Data!$E:$E,F$9,Data!$F:$F,F$10)</f>
        <v>0</v>
      </c>
      <c r="G23" s="77">
        <f>SUMIFS(Data!$J:$J,Data!$H:$H,$B23,Data!$E:$E,G$9,Data!$F:$F,G$10)</f>
        <v>0</v>
      </c>
      <c r="H23" s="77">
        <f>SUMIFS(Data!$J:$J,Data!$H:$H,$B23,Data!$E:$E,H$9,Data!$F:$F,H$10)</f>
        <v>0</v>
      </c>
      <c r="I23" s="77">
        <f>SUMIFS(Data!$J:$J,Data!$H:$H,$B23,Data!$E:$E,I$9,Data!$F:$F,I$10)</f>
        <v>0</v>
      </c>
      <c r="J23" s="77">
        <f>SUMIFS(Data!$J:$J,Data!$H:$H,$B23,Data!$E:$E,J$9,Data!$F:$F,J$10)</f>
        <v>0</v>
      </c>
      <c r="L23" s="2"/>
      <c r="M23" s="51" t="s">
        <v>38</v>
      </c>
      <c r="N23" s="77">
        <f>SUMIFS(Data!$J:$J,Data!$H:$H,$M23,Data!$E:$E,N$9,Data!$C:$C,$N$6,Data!$F:$F,N$10)</f>
        <v>0</v>
      </c>
      <c r="O23" s="77">
        <f>SUMIFS(Data!$J:$J,Data!$H:$H,$M23,Data!$E:$E,O$9,Data!$C:$C,$N$6,Data!$F:$F,O$10)</f>
        <v>0</v>
      </c>
      <c r="P23" s="77">
        <f>SUMIFS(Data!$J:$J,Data!$H:$H,$M23,Data!$E:$E,P$9,Data!$C:$C,$N$6,Data!$F:$F,P$10)</f>
        <v>0</v>
      </c>
      <c r="Q23" s="77">
        <f>SUMIFS(Data!$J:$J,Data!$H:$H,$M23,Data!$E:$E,Q$9,Data!$C:$C,$N$6,Data!$F:$F,Q$10)</f>
        <v>0</v>
      </c>
      <c r="R23" s="77">
        <f>SUMIFS(Data!$J:$J,Data!$H:$H,$M23,Data!$E:$E,R$9,Data!$C:$C,$N$6,Data!$F:$F,R$10)</f>
        <v>0</v>
      </c>
      <c r="S23" s="77">
        <f>SUMIFS(Data!$J:$J,Data!$H:$H,$M23,Data!$E:$E,S$9,Data!$C:$C,$N$6,Data!$F:$F,S$10)</f>
        <v>0</v>
      </c>
      <c r="T23" s="77">
        <f>SUMIFS(Data!$J:$J,Data!$H:$H,$M23,Data!$E:$E,T$9,Data!$C:$C,$N$6,Data!$F:$F,T$10)</f>
        <v>0</v>
      </c>
      <c r="U23" s="77">
        <f>SUMIFS(Data!$J:$J,Data!$H:$H,$M23,Data!$E:$E,U$9,Data!$C:$C,$N$6,Data!$F:$F,U$10)</f>
        <v>0</v>
      </c>
      <c r="X23" s="2"/>
      <c r="Y23" s="2"/>
      <c r="Z23" s="2"/>
      <c r="AA23" s="2"/>
      <c r="AB23" s="13"/>
      <c r="AC23" s="10"/>
    </row>
    <row r="24" spans="1:37" ht="15.75" customHeight="1" thickTop="1" thickBot="1" x14ac:dyDescent="0.35">
      <c r="A24" s="2"/>
      <c r="B24" s="51" t="s">
        <v>39</v>
      </c>
      <c r="C24" s="77">
        <f>SUMIFS(Data!$J:$J,Data!$H:$H,$B24,Data!$E:$E,C$9,Data!$F:$F,C$10)</f>
        <v>0</v>
      </c>
      <c r="D24" s="77">
        <f>SUMIFS(Data!$J:$J,Data!$H:$H,$B24,Data!$E:$E,D$9,Data!$F:$F,D$10)</f>
        <v>0</v>
      </c>
      <c r="E24" s="77">
        <f>SUMIFS(Data!$J:$J,Data!$H:$H,$B24,Data!$E:$E,E$9,Data!$F:$F,E$10)</f>
        <v>0</v>
      </c>
      <c r="F24" s="77">
        <f>SUMIFS(Data!$J:$J,Data!$H:$H,$B24,Data!$E:$E,F$9,Data!$F:$F,F$10)</f>
        <v>3759.11</v>
      </c>
      <c r="G24" s="77">
        <f>SUMIFS(Data!$J:$J,Data!$H:$H,$B24,Data!$E:$E,G$9,Data!$F:$F,G$10)</f>
        <v>224486.27</v>
      </c>
      <c r="H24" s="77">
        <f>SUMIFS(Data!$J:$J,Data!$H:$H,$B24,Data!$E:$E,H$9,Data!$F:$F,H$10)</f>
        <v>0</v>
      </c>
      <c r="I24" s="77">
        <f>SUMIFS(Data!$J:$J,Data!$H:$H,$B24,Data!$E:$E,I$9,Data!$F:$F,I$10)</f>
        <v>0</v>
      </c>
      <c r="J24" s="77">
        <f>SUMIFS(Data!$J:$J,Data!$H:$H,$B24,Data!$E:$E,J$9,Data!$F:$F,J$10)</f>
        <v>0</v>
      </c>
      <c r="L24" s="2"/>
      <c r="M24" s="51" t="s">
        <v>39</v>
      </c>
      <c r="N24" s="77">
        <f>SUMIFS(Data!$J:$J,Data!$H:$H,$M24,Data!$E:$E,N$9,Data!$C:$C,$N$6,Data!$F:$F,N$10)</f>
        <v>0</v>
      </c>
      <c r="O24" s="77">
        <f>SUMIFS(Data!$J:$J,Data!$H:$H,$M24,Data!$E:$E,O$9,Data!$C:$C,$N$6,Data!$F:$F,O$10)</f>
        <v>0</v>
      </c>
      <c r="P24" s="77">
        <f>SUMIFS(Data!$J:$J,Data!$H:$H,$M24,Data!$E:$E,P$9,Data!$C:$C,$N$6,Data!$F:$F,P$10)</f>
        <v>0</v>
      </c>
      <c r="Q24" s="77">
        <f>SUMIFS(Data!$J:$J,Data!$H:$H,$M24,Data!$E:$E,Q$9,Data!$C:$C,$N$6,Data!$F:$F,Q$10)</f>
        <v>3759.11</v>
      </c>
      <c r="R24" s="77">
        <f>SUMIFS(Data!$J:$J,Data!$H:$H,$M24,Data!$E:$E,R$9,Data!$C:$C,$N$6,Data!$F:$F,R$10)</f>
        <v>224486.27</v>
      </c>
      <c r="S24" s="77">
        <f>SUMIFS(Data!$J:$J,Data!$H:$H,$M24,Data!$E:$E,S$9,Data!$C:$C,$N$6,Data!$F:$F,S$10)</f>
        <v>0</v>
      </c>
      <c r="T24" s="77">
        <f>SUMIFS(Data!$J:$J,Data!$H:$H,$M24,Data!$E:$E,T$9,Data!$C:$C,$N$6,Data!$F:$F,T$10)</f>
        <v>0</v>
      </c>
      <c r="U24" s="77">
        <f>SUMIFS(Data!$J:$J,Data!$H:$H,$M24,Data!$E:$E,U$9,Data!$C:$C,$N$6,Data!$F:$F,U$10)</f>
        <v>0</v>
      </c>
      <c r="X24" s="2"/>
      <c r="Y24" s="2"/>
      <c r="Z24" s="2"/>
      <c r="AA24" s="2"/>
      <c r="AB24" s="13"/>
      <c r="AC24" s="10"/>
    </row>
    <row r="25" spans="1:37" ht="15.75" customHeight="1" thickBot="1" x14ac:dyDescent="0.35">
      <c r="A25" s="2"/>
      <c r="B25" s="298" t="s">
        <v>42</v>
      </c>
      <c r="C25" s="299"/>
      <c r="D25" s="299"/>
      <c r="E25" s="299"/>
      <c r="F25" s="299"/>
      <c r="G25" s="299"/>
      <c r="H25" s="299"/>
      <c r="I25" s="299"/>
      <c r="J25" s="299"/>
      <c r="L25" s="2"/>
      <c r="M25" s="298" t="s">
        <v>42</v>
      </c>
      <c r="N25" s="299"/>
      <c r="O25" s="299"/>
      <c r="P25" s="299"/>
      <c r="Q25" s="299"/>
      <c r="R25" s="299"/>
      <c r="S25" s="299"/>
      <c r="T25" s="299"/>
      <c r="U25" s="299"/>
      <c r="X25" s="2"/>
      <c r="Y25" s="12"/>
      <c r="Z25" s="26"/>
      <c r="AA25" s="11"/>
      <c r="AB25" s="25"/>
      <c r="AC25" s="14"/>
      <c r="AK25" s="16"/>
    </row>
    <row r="26" spans="1:37" ht="17.399999999999999" thickTop="1" thickBot="1" x14ac:dyDescent="0.35">
      <c r="A26" s="2"/>
      <c r="B26" s="70" t="s">
        <v>43</v>
      </c>
      <c r="C26" s="77">
        <f>SUMIFS(Data!$J:$J,Data!$H:$H,$B26,Data!$E:$E,C$9,Data!$F:$F,C$10)</f>
        <v>64487</v>
      </c>
      <c r="D26" s="77">
        <f>SUMIFS(Data!$J:$J,Data!$H:$H,$B26,Data!$E:$E,D$9,Data!$F:$F,D$10)</f>
        <v>37941</v>
      </c>
      <c r="E26" s="77">
        <f>SUMIFS(Data!$J:$J,Data!$H:$H,$B26,Data!$E:$E,E$9,Data!$F:$F,E$10)</f>
        <v>49439</v>
      </c>
      <c r="F26" s="77">
        <f>SUMIFS(Data!$J:$J,Data!$H:$H,$B26,Data!$E:$E,F$9,Data!$F:$F,F$10)</f>
        <v>20236</v>
      </c>
      <c r="G26" s="77">
        <f>SUMIFS(Data!$J:$J,Data!$H:$H,$B26,Data!$E:$E,G$9,Data!$F:$F,G$10)</f>
        <v>63873</v>
      </c>
      <c r="H26" s="77">
        <f>SUMIFS(Data!$J:$J,Data!$H:$H,$B26,Data!$E:$E,H$9,Data!$F:$F,H$10)</f>
        <v>0</v>
      </c>
      <c r="I26" s="77">
        <f>SUMIFS(Data!$J:$J,Data!$H:$H,$B26,Data!$E:$E,I$9,Data!$F:$F,I$10)</f>
        <v>0</v>
      </c>
      <c r="J26" s="77">
        <f>SUMIFS(Data!$J:$J,Data!$H:$H,$B26,Data!$E:$E,J$9,Data!$F:$F,J$10)</f>
        <v>0</v>
      </c>
      <c r="L26" s="2"/>
      <c r="M26" s="70" t="s">
        <v>43</v>
      </c>
      <c r="N26" s="77">
        <f>SUMIFS(Data!$J:$J,Data!$H:$H,$M26,Data!$E:$E,N$9,Data!$C:$C,$N$6,Data!$F:$F,N$10)</f>
        <v>46529</v>
      </c>
      <c r="O26" s="77">
        <f>SUMIFS(Data!$J:$J,Data!$H:$H,$M26,Data!$E:$E,O$9,Data!$C:$C,$N$6,Data!$F:$F,O$10)</f>
        <v>29261</v>
      </c>
      <c r="P26" s="77">
        <f>SUMIFS(Data!$J:$J,Data!$H:$H,$M26,Data!$E:$E,P$9,Data!$C:$C,$N$6,Data!$F:$F,P$10)</f>
        <v>43474</v>
      </c>
      <c r="Q26" s="77">
        <f>SUMIFS(Data!$J:$J,Data!$H:$H,$M26,Data!$E:$E,Q$9,Data!$C:$C,$N$6,Data!$F:$F,Q$10)</f>
        <v>16870</v>
      </c>
      <c r="R26" s="77">
        <f>SUMIFS(Data!$J:$J,Data!$H:$H,$M26,Data!$E:$E,R$9,Data!$C:$C,$N$6,Data!$F:$F,R$10)</f>
        <v>58982</v>
      </c>
      <c r="S26" s="77">
        <f>SUMIFS(Data!$J:$J,Data!$H:$H,$M26,Data!$E:$E,S$9,Data!$C:$C,$N$6,Data!$F:$F,S$10)</f>
        <v>0</v>
      </c>
      <c r="T26" s="77">
        <f>SUMIFS(Data!$J:$J,Data!$H:$H,$M26,Data!$E:$E,T$9,Data!$C:$C,$N$6,Data!$F:$F,T$10)</f>
        <v>0</v>
      </c>
      <c r="U26" s="77">
        <f>SUMIFS(Data!$J:$J,Data!$H:$H,$M26,Data!$E:$E,U$9,Data!$C:$C,$N$6,Data!$F:$F,U$10)</f>
        <v>0</v>
      </c>
      <c r="X26" s="2"/>
      <c r="Y26" s="21"/>
      <c r="Z26" s="24"/>
      <c r="AA26" s="21"/>
      <c r="AB26" s="22"/>
      <c r="AC26" s="22"/>
      <c r="AK26" s="16"/>
    </row>
    <row r="27" spans="1:37" ht="17.399999999999999" thickTop="1" thickBot="1" x14ac:dyDescent="0.35">
      <c r="A27" s="2"/>
      <c r="B27" s="70" t="s">
        <v>45</v>
      </c>
      <c r="C27" s="77">
        <f>SUMIFS(Data!$J:$J,Data!$H:$H,$B27,Data!$E:$E,C$9,Data!$F:$F,C$10)</f>
        <v>0</v>
      </c>
      <c r="D27" s="77">
        <f>SUMIFS(Data!$J:$J,Data!$H:$H,$B27,Data!$E:$E,D$9,Data!$F:$F,D$10)</f>
        <v>0</v>
      </c>
      <c r="E27" s="77">
        <f>SUMIFS(Data!$J:$J,Data!$H:$H,$B27,Data!$E:$E,E$9,Data!$F:$F,E$10)</f>
        <v>0</v>
      </c>
      <c r="F27" s="77">
        <f>SUMIFS(Data!$J:$J,Data!$H:$H,$B27,Data!$E:$E,F$9,Data!$F:$F,F$10)</f>
        <v>0</v>
      </c>
      <c r="G27" s="77">
        <f>SUMIFS(Data!$J:$J,Data!$H:$H,$B27,Data!$E:$E,G$9,Data!$F:$F,G$10)</f>
        <v>0</v>
      </c>
      <c r="H27" s="77">
        <f>SUMIFS(Data!$J:$J,Data!$H:$H,$B27,Data!$E:$E,H$9,Data!$F:$F,H$10)</f>
        <v>0</v>
      </c>
      <c r="I27" s="77">
        <f>SUMIFS(Data!$J:$J,Data!$H:$H,$B27,Data!$E:$E,I$9,Data!$F:$F,I$10)</f>
        <v>0</v>
      </c>
      <c r="J27" s="77">
        <f>SUMIFS(Data!$J:$J,Data!$H:$H,$B27,Data!$E:$E,J$9,Data!$F:$F,J$10)</f>
        <v>0</v>
      </c>
      <c r="L27" s="2"/>
      <c r="M27" s="70" t="s">
        <v>45</v>
      </c>
      <c r="N27" s="77">
        <f>SUMIFS(Data!$J:$J,Data!$H:$H,$M27,Data!$E:$E,N$9,Data!$C:$C,$N$6,Data!$F:$F,N$10)</f>
        <v>0</v>
      </c>
      <c r="O27" s="77">
        <f>SUMIFS(Data!$J:$J,Data!$H:$H,$M27,Data!$E:$E,O$9,Data!$C:$C,$N$6,Data!$F:$F,O$10)</f>
        <v>0</v>
      </c>
      <c r="P27" s="77">
        <f>SUMIFS(Data!$J:$J,Data!$H:$H,$M27,Data!$E:$E,P$9,Data!$C:$C,$N$6,Data!$F:$F,P$10)</f>
        <v>0</v>
      </c>
      <c r="Q27" s="77">
        <f>SUMIFS(Data!$J:$J,Data!$H:$H,$M27,Data!$E:$E,Q$9,Data!$C:$C,$N$6,Data!$F:$F,Q$10)</f>
        <v>0</v>
      </c>
      <c r="R27" s="77">
        <f>SUMIFS(Data!$J:$J,Data!$H:$H,$M27,Data!$E:$E,R$9,Data!$C:$C,$N$6,Data!$F:$F,R$10)</f>
        <v>0</v>
      </c>
      <c r="S27" s="77">
        <f>SUMIFS(Data!$J:$J,Data!$H:$H,$M27,Data!$E:$E,S$9,Data!$C:$C,$N$6,Data!$F:$F,S$10)</f>
        <v>0</v>
      </c>
      <c r="T27" s="77">
        <f>SUMIFS(Data!$J:$J,Data!$H:$H,$M27,Data!$E:$E,T$9,Data!$C:$C,$N$6,Data!$F:$F,T$10)</f>
        <v>0</v>
      </c>
      <c r="U27" s="77">
        <f>SUMIFS(Data!$J:$J,Data!$H:$H,$M27,Data!$E:$E,U$9,Data!$C:$C,$N$6,Data!$F:$F,U$10)</f>
        <v>0</v>
      </c>
      <c r="X27" s="2"/>
      <c r="Y27" s="21"/>
      <c r="Z27" s="24"/>
      <c r="AA27" s="21"/>
      <c r="AB27" s="22"/>
      <c r="AC27" s="22"/>
      <c r="AK27" s="16"/>
    </row>
    <row r="28" spans="1:37" ht="17.399999999999999" thickTop="1" thickBot="1" x14ac:dyDescent="0.35">
      <c r="A28" s="2"/>
      <c r="B28" s="70" t="s">
        <v>46</v>
      </c>
      <c r="C28" s="77">
        <f>SUMIFS(Data!$J:$J,Data!$H:$H,$B28,Data!$E:$E,C$9,Data!$F:$F,C$10)</f>
        <v>35516</v>
      </c>
      <c r="D28" s="77">
        <f>SUMIFS(Data!$J:$J,Data!$H:$H,$B28,Data!$E:$E,D$9,Data!$F:$F,D$10)</f>
        <v>24772</v>
      </c>
      <c r="E28" s="77">
        <f>SUMIFS(Data!$J:$J,Data!$H:$H,$B28,Data!$E:$E,E$9,Data!$F:$F,E$10)</f>
        <v>94082</v>
      </c>
      <c r="F28" s="77">
        <f>SUMIFS(Data!$J:$J,Data!$H:$H,$B28,Data!$E:$E,F$9,Data!$F:$F,F$10)</f>
        <v>95768</v>
      </c>
      <c r="G28" s="77">
        <f>SUMIFS(Data!$J:$J,Data!$H:$H,$B28,Data!$E:$E,G$9,Data!$F:$F,G$10)</f>
        <v>10023.49</v>
      </c>
      <c r="H28" s="77">
        <f>SUMIFS(Data!$J:$J,Data!$H:$H,$B28,Data!$E:$E,H$9,Data!$F:$F,H$10)</f>
        <v>0</v>
      </c>
      <c r="I28" s="77">
        <f>SUMIFS(Data!$J:$J,Data!$H:$H,$B28,Data!$E:$E,I$9,Data!$F:$F,I$10)</f>
        <v>0</v>
      </c>
      <c r="J28" s="77">
        <f>SUMIFS(Data!$J:$J,Data!$H:$H,$B28,Data!$E:$E,J$9,Data!$F:$F,J$10)</f>
        <v>0</v>
      </c>
      <c r="L28" s="2"/>
      <c r="M28" s="70" t="s">
        <v>46</v>
      </c>
      <c r="N28" s="77">
        <f>SUMIFS(Data!$J:$J,Data!$H:$H,$M28,Data!$E:$E,N$9,Data!$C:$C,$N$6,Data!$F:$F,N$10)</f>
        <v>16593</v>
      </c>
      <c r="O28" s="77">
        <f>SUMIFS(Data!$J:$J,Data!$H:$H,$M28,Data!$E:$E,O$9,Data!$C:$C,$N$6,Data!$F:$F,O$10)</f>
        <v>19532</v>
      </c>
      <c r="P28" s="77">
        <f>SUMIFS(Data!$J:$J,Data!$H:$H,$M28,Data!$E:$E,P$9,Data!$C:$C,$N$6,Data!$F:$F,P$10)</f>
        <v>87249</v>
      </c>
      <c r="Q28" s="77">
        <f>SUMIFS(Data!$J:$J,Data!$H:$H,$M28,Data!$E:$E,Q$9,Data!$C:$C,$N$6,Data!$F:$F,Q$10)</f>
        <v>80020</v>
      </c>
      <c r="R28" s="77">
        <f>SUMIFS(Data!$J:$J,Data!$H:$H,$M28,Data!$E:$E,R$9,Data!$C:$C,$N$6,Data!$F:$F,R$10)</f>
        <v>10023.49</v>
      </c>
      <c r="S28" s="77">
        <f>SUMIFS(Data!$J:$J,Data!$H:$H,$M28,Data!$E:$E,S$9,Data!$C:$C,$N$6,Data!$F:$F,S$10)</f>
        <v>0</v>
      </c>
      <c r="T28" s="77">
        <f>SUMIFS(Data!$J:$J,Data!$H:$H,$M28,Data!$E:$E,T$9,Data!$C:$C,$N$6,Data!$F:$F,T$10)</f>
        <v>0</v>
      </c>
      <c r="U28" s="77">
        <f>SUMIFS(Data!$J:$J,Data!$H:$H,$M28,Data!$E:$E,U$9,Data!$C:$C,$N$6,Data!$F:$F,U$10)</f>
        <v>0</v>
      </c>
      <c r="X28" s="2"/>
      <c r="Y28" s="21"/>
      <c r="Z28" s="24"/>
      <c r="AA28" s="21"/>
      <c r="AB28" s="22"/>
      <c r="AC28" s="22"/>
      <c r="AK28" s="16"/>
    </row>
    <row r="29" spans="1:37" ht="17.399999999999999" thickTop="1" thickBot="1" x14ac:dyDescent="0.35">
      <c r="A29" s="2"/>
      <c r="B29" s="70" t="s">
        <v>47</v>
      </c>
      <c r="C29" s="77">
        <f>SUMIFS(Data!$J:$J,Data!$H:$H,$B29,Data!$E:$E,C$9,Data!$F:$F,C$10)</f>
        <v>146601</v>
      </c>
      <c r="D29" s="77">
        <f>SUMIFS(Data!$J:$J,Data!$H:$H,$B29,Data!$E:$E,D$9,Data!$F:$F,D$10)</f>
        <v>42615</v>
      </c>
      <c r="E29" s="77">
        <f>SUMIFS(Data!$J:$J,Data!$H:$H,$B29,Data!$E:$E,E$9,Data!$F:$F,E$10)</f>
        <v>98870</v>
      </c>
      <c r="F29" s="77">
        <f>SUMIFS(Data!$J:$J,Data!$H:$H,$B29,Data!$E:$E,F$9,Data!$F:$F,F$10)</f>
        <v>185403</v>
      </c>
      <c r="G29" s="77">
        <f>SUMIFS(Data!$J:$J,Data!$H:$H,$B29,Data!$E:$E,G$9,Data!$F:$F,G$10)</f>
        <v>191345.6</v>
      </c>
      <c r="H29" s="77">
        <f>SUMIFS(Data!$J:$J,Data!$H:$H,$B29,Data!$E:$E,H$9,Data!$F:$F,H$10)</f>
        <v>0</v>
      </c>
      <c r="I29" s="77">
        <f>SUMIFS(Data!$J:$J,Data!$H:$H,$B29,Data!$E:$E,I$9,Data!$F:$F,I$10)</f>
        <v>0</v>
      </c>
      <c r="J29" s="77">
        <f>SUMIFS(Data!$J:$J,Data!$H:$H,$B29,Data!$E:$E,J$9,Data!$F:$F,J$10)</f>
        <v>0</v>
      </c>
      <c r="L29" s="2"/>
      <c r="M29" s="70" t="s">
        <v>47</v>
      </c>
      <c r="N29" s="77">
        <f>SUMIFS(Data!$J:$J,Data!$H:$H,$M29,Data!$E:$E,N$9,Data!$C:$C,$N$6,Data!$F:$F,N$10)</f>
        <v>6535</v>
      </c>
      <c r="O29" s="77">
        <f>SUMIFS(Data!$J:$J,Data!$H:$H,$M29,Data!$E:$E,O$9,Data!$C:$C,$N$6,Data!$F:$F,O$10)</f>
        <v>12129</v>
      </c>
      <c r="P29" s="77">
        <f>SUMIFS(Data!$J:$J,Data!$H:$H,$M29,Data!$E:$E,P$9,Data!$C:$C,$N$6,Data!$F:$F,P$10)</f>
        <v>76867</v>
      </c>
      <c r="Q29" s="77">
        <f>SUMIFS(Data!$J:$J,Data!$H:$H,$M29,Data!$E:$E,Q$9,Data!$C:$C,$N$6,Data!$F:$F,Q$10)</f>
        <v>114053</v>
      </c>
      <c r="R29" s="77">
        <f>SUMIFS(Data!$J:$J,Data!$H:$H,$M29,Data!$E:$E,R$9,Data!$C:$C,$N$6,Data!$F:$F,R$10)</f>
        <v>183329.97</v>
      </c>
      <c r="S29" s="77">
        <f>SUMIFS(Data!$J:$J,Data!$H:$H,$M29,Data!$E:$E,S$9,Data!$C:$C,$N$6,Data!$F:$F,S$10)</f>
        <v>0</v>
      </c>
      <c r="T29" s="77">
        <f>SUMIFS(Data!$J:$J,Data!$H:$H,$M29,Data!$E:$E,T$9,Data!$C:$C,$N$6,Data!$F:$F,T$10)</f>
        <v>0</v>
      </c>
      <c r="U29" s="77">
        <f>SUMIFS(Data!$J:$J,Data!$H:$H,$M29,Data!$E:$E,U$9,Data!$C:$C,$N$6,Data!$F:$F,U$10)</f>
        <v>0</v>
      </c>
      <c r="X29" s="2"/>
      <c r="Y29" s="21"/>
      <c r="Z29" s="24"/>
      <c r="AA29" s="21"/>
      <c r="AB29" s="22"/>
      <c r="AC29" s="22"/>
      <c r="AK29" s="16"/>
    </row>
    <row r="30" spans="1:37" ht="17.399999999999999" thickTop="1" thickBot="1" x14ac:dyDescent="0.35">
      <c r="A30" s="2"/>
      <c r="B30" s="70" t="s">
        <v>48</v>
      </c>
      <c r="C30" s="77">
        <f>SUMIFS(Data!$J:$J,Data!$H:$H,$B30,Data!$E:$E,C$9,Data!$F:$F,C$10)</f>
        <v>180279</v>
      </c>
      <c r="D30" s="77">
        <f>SUMIFS(Data!$J:$J,Data!$H:$H,$B30,Data!$E:$E,D$9,Data!$F:$F,D$10)</f>
        <v>124433</v>
      </c>
      <c r="E30" s="77">
        <f>SUMIFS(Data!$J:$J,Data!$H:$H,$B30,Data!$E:$E,E$9,Data!$F:$F,E$10)</f>
        <v>26937</v>
      </c>
      <c r="F30" s="77">
        <f>SUMIFS(Data!$J:$J,Data!$H:$H,$B30,Data!$E:$E,F$9,Data!$F:$F,F$10)</f>
        <v>75513</v>
      </c>
      <c r="G30" s="77">
        <f>SUMIFS(Data!$J:$J,Data!$H:$H,$B30,Data!$E:$E,G$9,Data!$F:$F,G$10)</f>
        <v>107532.07</v>
      </c>
      <c r="H30" s="77">
        <f>SUMIFS(Data!$J:$J,Data!$H:$H,$B30,Data!$E:$E,H$9,Data!$F:$F,H$10)</f>
        <v>0</v>
      </c>
      <c r="I30" s="77">
        <f>SUMIFS(Data!$J:$J,Data!$H:$H,$B30,Data!$E:$E,I$9,Data!$F:$F,I$10)</f>
        <v>0</v>
      </c>
      <c r="J30" s="77">
        <f>SUMIFS(Data!$J:$J,Data!$H:$H,$B30,Data!$E:$E,J$9,Data!$F:$F,J$10)</f>
        <v>0</v>
      </c>
      <c r="L30" s="2"/>
      <c r="M30" s="70" t="s">
        <v>48</v>
      </c>
      <c r="N30" s="77">
        <f>SUMIFS(Data!$J:$J,Data!$H:$H,$M30,Data!$E:$E,N$9,Data!$C:$C,$N$6,Data!$F:$F,N$10)</f>
        <v>17933</v>
      </c>
      <c r="O30" s="77">
        <f>SUMIFS(Data!$J:$J,Data!$H:$H,$M30,Data!$E:$E,O$9,Data!$C:$C,$N$6,Data!$F:$F,O$10)</f>
        <v>0</v>
      </c>
      <c r="P30" s="77">
        <f>SUMIFS(Data!$J:$J,Data!$H:$H,$M30,Data!$E:$E,P$9,Data!$C:$C,$N$6,Data!$F:$F,P$10)</f>
        <v>0</v>
      </c>
      <c r="Q30" s="77">
        <f>SUMIFS(Data!$J:$J,Data!$H:$H,$M30,Data!$E:$E,Q$9,Data!$C:$C,$N$6,Data!$F:$F,Q$10)</f>
        <v>0</v>
      </c>
      <c r="R30" s="77">
        <f>SUMIFS(Data!$J:$J,Data!$H:$H,$M30,Data!$E:$E,R$9,Data!$C:$C,$N$6,Data!$F:$F,R$10)</f>
        <v>65540.22</v>
      </c>
      <c r="S30" s="77">
        <f>SUMIFS(Data!$J:$J,Data!$H:$H,$M30,Data!$E:$E,S$9,Data!$C:$C,$N$6,Data!$F:$F,S$10)</f>
        <v>0</v>
      </c>
      <c r="T30" s="77">
        <f>SUMIFS(Data!$J:$J,Data!$H:$H,$M30,Data!$E:$E,T$9,Data!$C:$C,$N$6,Data!$F:$F,T$10)</f>
        <v>0</v>
      </c>
      <c r="U30" s="77">
        <f>SUMIFS(Data!$J:$J,Data!$H:$H,$M30,Data!$E:$E,U$9,Data!$C:$C,$N$6,Data!$F:$F,U$10)</f>
        <v>0</v>
      </c>
      <c r="X30" s="2"/>
      <c r="Y30" s="21"/>
      <c r="Z30" s="24"/>
      <c r="AA30" s="21"/>
      <c r="AB30" s="22"/>
      <c r="AC30" s="22"/>
      <c r="AK30" s="16"/>
    </row>
    <row r="31" spans="1:37" ht="15.75" customHeight="1" x14ac:dyDescent="0.3">
      <c r="A31" s="2"/>
      <c r="K31" s="2"/>
      <c r="L31" s="2"/>
      <c r="M31" s="12"/>
      <c r="N31" s="26"/>
      <c r="O31" s="25"/>
      <c r="P31" s="25"/>
      <c r="Q31" s="25"/>
      <c r="R31" s="25"/>
      <c r="S31" s="25"/>
      <c r="T31" s="25"/>
      <c r="U31" s="25"/>
      <c r="V31" s="2"/>
      <c r="W31" s="2"/>
      <c r="X31" s="2"/>
      <c r="Y31" s="12"/>
      <c r="Z31" s="26"/>
      <c r="AA31" s="11"/>
      <c r="AB31" s="25"/>
      <c r="AC31" s="14"/>
    </row>
    <row r="32" spans="1:37" ht="15.75" customHeight="1" thickBot="1" x14ac:dyDescent="0.35">
      <c r="A32" s="2"/>
      <c r="K32" s="2"/>
      <c r="L32" s="2"/>
      <c r="M32" s="18"/>
      <c r="N32" s="2"/>
      <c r="O32" s="19"/>
      <c r="P32" s="19"/>
      <c r="Q32" s="19"/>
      <c r="R32" s="19"/>
      <c r="S32" s="19"/>
      <c r="T32" s="19"/>
      <c r="U32" s="19"/>
      <c r="V32" s="2"/>
      <c r="W32" s="2"/>
      <c r="X32" s="2"/>
      <c r="Y32" s="18"/>
      <c r="Z32" s="2"/>
      <c r="AA32" s="2"/>
      <c r="AB32" s="19"/>
      <c r="AC32" s="20"/>
    </row>
    <row r="33" spans="1:37" ht="21.75" customHeight="1" thickTop="1" thickBot="1" x14ac:dyDescent="0.35">
      <c r="A33" s="2"/>
      <c r="B33" s="339" t="s">
        <v>95</v>
      </c>
      <c r="C33" s="340"/>
      <c r="D33" s="340"/>
      <c r="E33" s="340"/>
      <c r="F33" s="340"/>
      <c r="G33" s="340"/>
      <c r="H33" s="340"/>
      <c r="I33" s="340"/>
      <c r="J33" s="340"/>
      <c r="K33" s="2"/>
      <c r="L33" s="2"/>
      <c r="M33" s="341" t="s">
        <v>96</v>
      </c>
      <c r="N33" s="342"/>
      <c r="O33" s="342"/>
      <c r="P33" s="342"/>
      <c r="Q33" s="342"/>
      <c r="R33" s="342"/>
      <c r="S33" s="342"/>
      <c r="T33" s="342"/>
      <c r="U33" s="342"/>
      <c r="V33" s="2"/>
      <c r="W33" s="2"/>
      <c r="X33" s="2"/>
      <c r="Y33" s="27"/>
      <c r="Z33" s="19"/>
      <c r="AA33" s="19"/>
      <c r="AB33" s="19"/>
      <c r="AC33" s="28"/>
    </row>
    <row r="34" spans="1:37" ht="15.9" customHeight="1" thickTop="1" thickBot="1" x14ac:dyDescent="0.35">
      <c r="A34" s="2"/>
      <c r="B34" s="82"/>
      <c r="C34" s="74">
        <v>2019</v>
      </c>
      <c r="D34" s="83">
        <f>+C34+1</f>
        <v>2020</v>
      </c>
      <c r="E34" s="83">
        <f t="shared" ref="E34:J34" si="2">+D34+1</f>
        <v>2021</v>
      </c>
      <c r="F34" s="83">
        <f t="shared" si="2"/>
        <v>2022</v>
      </c>
      <c r="G34" s="83">
        <f t="shared" si="2"/>
        <v>2023</v>
      </c>
      <c r="H34" s="83">
        <f t="shared" si="2"/>
        <v>2024</v>
      </c>
      <c r="I34" s="83">
        <f t="shared" si="2"/>
        <v>2025</v>
      </c>
      <c r="J34" s="83">
        <f t="shared" si="2"/>
        <v>2026</v>
      </c>
      <c r="K34" s="2"/>
      <c r="L34" s="2"/>
      <c r="M34" s="82"/>
      <c r="N34" s="74">
        <f>'Input keuzevariabelen'!$D$11</f>
        <v>2019</v>
      </c>
      <c r="O34" s="83">
        <f>+N34+1</f>
        <v>2020</v>
      </c>
      <c r="P34" s="83">
        <f t="shared" ref="P34:U34" si="3">+O34+1</f>
        <v>2021</v>
      </c>
      <c r="Q34" s="83">
        <f t="shared" si="3"/>
        <v>2022</v>
      </c>
      <c r="R34" s="83">
        <f t="shared" si="3"/>
        <v>2023</v>
      </c>
      <c r="S34" s="83">
        <f t="shared" si="3"/>
        <v>2024</v>
      </c>
      <c r="T34" s="83">
        <f t="shared" si="3"/>
        <v>2025</v>
      </c>
      <c r="U34" s="83">
        <f t="shared" si="3"/>
        <v>2026</v>
      </c>
      <c r="V34" s="2"/>
      <c r="W34" s="2"/>
      <c r="X34" s="2"/>
      <c r="Y34" s="27"/>
      <c r="Z34" s="19"/>
      <c r="AA34" s="19"/>
      <c r="AB34" s="19"/>
      <c r="AC34" s="28"/>
    </row>
    <row r="35" spans="1:37" ht="23.1" customHeight="1" thickTop="1" thickBot="1" x14ac:dyDescent="0.35">
      <c r="A35" s="2"/>
      <c r="B35" s="300"/>
      <c r="C35" s="296" t="s">
        <v>13</v>
      </c>
      <c r="D35" s="296" t="s">
        <v>13</v>
      </c>
      <c r="E35" s="296" t="s">
        <v>13</v>
      </c>
      <c r="F35" s="296" t="s">
        <v>13</v>
      </c>
      <c r="G35" s="296" t="s">
        <v>13</v>
      </c>
      <c r="H35" s="296" t="s">
        <v>13</v>
      </c>
      <c r="I35" s="296" t="s">
        <v>13</v>
      </c>
      <c r="J35" s="296" t="s">
        <v>13</v>
      </c>
      <c r="K35" s="2"/>
      <c r="L35" s="2"/>
      <c r="M35" s="300"/>
      <c r="N35" s="296" t="s">
        <v>13</v>
      </c>
      <c r="O35" s="296" t="s">
        <v>13</v>
      </c>
      <c r="P35" s="296" t="s">
        <v>13</v>
      </c>
      <c r="Q35" s="296" t="s">
        <v>13</v>
      </c>
      <c r="R35" s="296" t="s">
        <v>13</v>
      </c>
      <c r="S35" s="296" t="s">
        <v>13</v>
      </c>
      <c r="T35" s="296" t="s">
        <v>13</v>
      </c>
      <c r="U35" s="296" t="s">
        <v>13</v>
      </c>
      <c r="V35" s="2"/>
      <c r="W35" s="2"/>
      <c r="X35" s="2"/>
      <c r="Y35" s="27"/>
      <c r="Z35" s="19"/>
      <c r="AA35" s="19"/>
      <c r="AB35" s="19"/>
      <c r="AC35" s="28"/>
    </row>
    <row r="36" spans="1:37" ht="15.75" customHeight="1" thickBot="1" x14ac:dyDescent="0.35">
      <c r="A36" s="2"/>
      <c r="B36" s="89" t="s">
        <v>97</v>
      </c>
      <c r="C36" s="86">
        <f>C11/$C$11</f>
        <v>1</v>
      </c>
      <c r="D36" s="86">
        <f t="shared" ref="D36:J36" si="4">D11/$C$11</f>
        <v>0.84154818830729206</v>
      </c>
      <c r="E36" s="86">
        <f t="shared" si="4"/>
        <v>0.88570636557970439</v>
      </c>
      <c r="F36" s="86">
        <f t="shared" si="4"/>
        <v>0.81123603092609475</v>
      </c>
      <c r="G36" s="86">
        <f t="shared" si="4"/>
        <v>0.6828946924182735</v>
      </c>
      <c r="H36" s="86">
        <f t="shared" si="4"/>
        <v>0</v>
      </c>
      <c r="I36" s="86">
        <f t="shared" si="4"/>
        <v>0</v>
      </c>
      <c r="J36" s="86">
        <f t="shared" si="4"/>
        <v>0</v>
      </c>
      <c r="K36" s="2"/>
      <c r="L36" s="2"/>
      <c r="M36" s="89" t="s">
        <v>97</v>
      </c>
      <c r="N36" s="86">
        <f>N11/$N$11</f>
        <v>1</v>
      </c>
      <c r="O36" s="86">
        <f t="shared" ref="O36:U36" si="5">O11/$N$11</f>
        <v>0.96361243487196746</v>
      </c>
      <c r="P36" s="86">
        <f t="shared" si="5"/>
        <v>1.0135334098543896</v>
      </c>
      <c r="Q36" s="86">
        <f t="shared" si="5"/>
        <v>0.81976887435923629</v>
      </c>
      <c r="R36" s="86">
        <f t="shared" si="5"/>
        <v>0.61075821950325415</v>
      </c>
      <c r="S36" s="86">
        <f t="shared" si="5"/>
        <v>0</v>
      </c>
      <c r="T36" s="86">
        <f t="shared" si="5"/>
        <v>0</v>
      </c>
      <c r="U36" s="86">
        <f t="shared" si="5"/>
        <v>0</v>
      </c>
      <c r="V36" s="2"/>
      <c r="W36" s="2"/>
      <c r="X36" s="2"/>
      <c r="Y36" s="27"/>
      <c r="Z36" s="19"/>
      <c r="AA36" s="19"/>
      <c r="AB36" s="19"/>
      <c r="AC36" s="28"/>
    </row>
    <row r="37" spans="1:37" ht="15.75" customHeight="1" thickBot="1" x14ac:dyDescent="0.35">
      <c r="A37" s="2"/>
      <c r="B37" s="89" t="s">
        <v>98</v>
      </c>
      <c r="C37" s="86">
        <f>C13/$C$13</f>
        <v>1</v>
      </c>
      <c r="D37" s="86">
        <f t="shared" ref="D37:J37" si="6">D13/$C$13</f>
        <v>0.67156789296361585</v>
      </c>
      <c r="E37" s="86">
        <f t="shared" si="6"/>
        <v>0.60985460950545567</v>
      </c>
      <c r="F37" s="86">
        <f t="shared" si="6"/>
        <v>0.49830272843641038</v>
      </c>
      <c r="G37" s="86">
        <f t="shared" si="6"/>
        <v>0.39398292944793106</v>
      </c>
      <c r="H37" s="86">
        <f t="shared" si="6"/>
        <v>0</v>
      </c>
      <c r="I37" s="86">
        <f t="shared" si="6"/>
        <v>0</v>
      </c>
      <c r="J37" s="86">
        <f t="shared" si="6"/>
        <v>0</v>
      </c>
      <c r="K37" s="2"/>
      <c r="L37" s="2"/>
      <c r="M37" s="89" t="s">
        <v>98</v>
      </c>
      <c r="N37" s="86">
        <f>N13/$N$13</f>
        <v>1</v>
      </c>
      <c r="O37" s="86">
        <f t="shared" ref="O37:U37" si="7">O13/$N$13</f>
        <v>0.67066971623887373</v>
      </c>
      <c r="P37" s="86">
        <f t="shared" si="7"/>
        <v>0.60916223598484964</v>
      </c>
      <c r="Q37" s="86">
        <f t="shared" si="7"/>
        <v>0.4972326132972702</v>
      </c>
      <c r="R37" s="86">
        <f t="shared" si="7"/>
        <v>0.40679187774811609</v>
      </c>
      <c r="S37" s="86">
        <f t="shared" si="7"/>
        <v>0</v>
      </c>
      <c r="T37" s="86">
        <f t="shared" si="7"/>
        <v>0</v>
      </c>
      <c r="U37" s="86">
        <f t="shared" si="7"/>
        <v>0</v>
      </c>
      <c r="V37" s="2"/>
      <c r="W37" s="2"/>
      <c r="X37" s="2"/>
      <c r="Y37" s="27"/>
      <c r="Z37" s="19"/>
      <c r="AA37" s="19"/>
      <c r="AB37" s="19"/>
      <c r="AC37" s="28"/>
    </row>
    <row r="38" spans="1:37" ht="15.75" customHeight="1" thickBot="1" x14ac:dyDescent="0.35">
      <c r="A38" s="2"/>
      <c r="B38" s="89" t="s">
        <v>99</v>
      </c>
      <c r="C38" s="86">
        <f>C14/$C$14</f>
        <v>1</v>
      </c>
      <c r="D38" s="86">
        <f t="shared" ref="D38:J38" si="8">D14/$C$14</f>
        <v>0.60723387081710944</v>
      </c>
      <c r="E38" s="86">
        <f t="shared" si="8"/>
        <v>0.73523947858183292</v>
      </c>
      <c r="F38" s="86">
        <f t="shared" si="8"/>
        <v>0.72711667234507338</v>
      </c>
      <c r="G38" s="86">
        <f t="shared" si="8"/>
        <v>0.70837738876382039</v>
      </c>
      <c r="H38" s="86">
        <f t="shared" si="8"/>
        <v>0</v>
      </c>
      <c r="I38" s="86">
        <f t="shared" si="8"/>
        <v>0</v>
      </c>
      <c r="J38" s="86">
        <f t="shared" si="8"/>
        <v>0</v>
      </c>
      <c r="K38" s="2"/>
      <c r="L38" s="2"/>
      <c r="M38" s="89" t="s">
        <v>99</v>
      </c>
      <c r="N38" s="86">
        <f>N14/$N$14</f>
        <v>1</v>
      </c>
      <c r="O38" s="86">
        <f t="shared" ref="O38:U38" si="9">O14/$N$14</f>
        <v>0.59838740715675887</v>
      </c>
      <c r="P38" s="86">
        <f t="shared" si="9"/>
        <v>0.72453162835257101</v>
      </c>
      <c r="Q38" s="86">
        <f t="shared" si="9"/>
        <v>0.71958367038922877</v>
      </c>
      <c r="R38" s="86">
        <f t="shared" si="9"/>
        <v>0.70460503292212917</v>
      </c>
      <c r="S38" s="86">
        <f t="shared" si="9"/>
        <v>0</v>
      </c>
      <c r="T38" s="276">
        <f t="shared" si="9"/>
        <v>0</v>
      </c>
      <c r="U38" s="276">
        <f t="shared" si="9"/>
        <v>0</v>
      </c>
      <c r="V38" s="2"/>
      <c r="W38" s="2"/>
      <c r="X38" s="2"/>
      <c r="Y38" s="27"/>
      <c r="Z38" s="19"/>
      <c r="AA38" s="19"/>
      <c r="AB38" s="19"/>
      <c r="AC38" s="28"/>
    </row>
    <row r="39" spans="1:37" ht="15.75" customHeight="1" thickBot="1" x14ac:dyDescent="0.35">
      <c r="A39" s="2"/>
      <c r="B39" s="89" t="s">
        <v>100</v>
      </c>
      <c r="C39" s="86" t="e">
        <f>C23/$C$23</f>
        <v>#DIV/0!</v>
      </c>
      <c r="D39" s="86" t="e">
        <f t="shared" ref="D39:J39" si="10">D23/$C$23</f>
        <v>#DIV/0!</v>
      </c>
      <c r="E39" s="86" t="e">
        <f t="shared" si="10"/>
        <v>#DIV/0!</v>
      </c>
      <c r="F39" s="86" t="e">
        <f t="shared" si="10"/>
        <v>#DIV/0!</v>
      </c>
      <c r="G39" s="86" t="e">
        <f t="shared" si="10"/>
        <v>#DIV/0!</v>
      </c>
      <c r="H39" s="86" t="e">
        <f t="shared" si="10"/>
        <v>#DIV/0!</v>
      </c>
      <c r="I39" s="86" t="e">
        <f t="shared" si="10"/>
        <v>#DIV/0!</v>
      </c>
      <c r="J39" s="86" t="e">
        <f t="shared" si="10"/>
        <v>#DIV/0!</v>
      </c>
      <c r="K39" s="2"/>
      <c r="L39" s="2"/>
      <c r="M39" s="89" t="s">
        <v>100</v>
      </c>
      <c r="N39" s="276" t="e">
        <f>N23/$N$23</f>
        <v>#DIV/0!</v>
      </c>
      <c r="O39" s="276" t="e">
        <f t="shared" ref="O39:U39" si="11">O23/$N$23</f>
        <v>#DIV/0!</v>
      </c>
      <c r="P39" s="276" t="e">
        <f t="shared" si="11"/>
        <v>#DIV/0!</v>
      </c>
      <c r="Q39" s="276" t="e">
        <f t="shared" si="11"/>
        <v>#DIV/0!</v>
      </c>
      <c r="R39" s="276" t="e">
        <f t="shared" si="11"/>
        <v>#DIV/0!</v>
      </c>
      <c r="S39" s="276" t="e">
        <f t="shared" si="11"/>
        <v>#DIV/0!</v>
      </c>
      <c r="T39" s="276" t="e">
        <f t="shared" si="11"/>
        <v>#DIV/0!</v>
      </c>
      <c r="U39" s="276" t="e">
        <f t="shared" si="11"/>
        <v>#DIV/0!</v>
      </c>
      <c r="V39" s="2"/>
      <c r="W39" s="2"/>
      <c r="X39" s="2"/>
      <c r="Y39" s="27"/>
      <c r="Z39" s="19"/>
      <c r="AA39" s="19"/>
      <c r="AB39" s="19"/>
      <c r="AC39" s="28"/>
    </row>
    <row r="40" spans="1:37" ht="15.75" customHeight="1" thickBot="1" x14ac:dyDescent="0.35">
      <c r="A40" s="2"/>
      <c r="B40" s="89" t="s">
        <v>101</v>
      </c>
      <c r="C40" s="86">
        <f t="shared" ref="C40:J40" si="12">(C19+C22)/($C$19+$C$22)</f>
        <v>1</v>
      </c>
      <c r="D40" s="86">
        <f t="shared" si="12"/>
        <v>0.95172105254587791</v>
      </c>
      <c r="E40" s="86">
        <f t="shared" si="12"/>
        <v>0.93311120338256293</v>
      </c>
      <c r="F40" s="86">
        <f t="shared" si="12"/>
        <v>4.3983403351082018</v>
      </c>
      <c r="G40" s="86">
        <f t="shared" si="12"/>
        <v>4.2184743729612082</v>
      </c>
      <c r="H40" s="86">
        <f t="shared" si="12"/>
        <v>0</v>
      </c>
      <c r="I40" s="86">
        <f t="shared" si="12"/>
        <v>0</v>
      </c>
      <c r="J40" s="86">
        <f t="shared" si="12"/>
        <v>0</v>
      </c>
      <c r="K40" s="2"/>
      <c r="L40" s="2"/>
      <c r="M40" s="89" t="s">
        <v>101</v>
      </c>
      <c r="N40" s="86">
        <f>(N19+N22)/($N$19+$N$22)</f>
        <v>1</v>
      </c>
      <c r="O40" s="86">
        <f t="shared" ref="O40:U40" si="13">(O19+O22)/($N$19+$N$22)</f>
        <v>0.95172105254587791</v>
      </c>
      <c r="P40" s="86">
        <f t="shared" si="13"/>
        <v>0.93311120338256293</v>
      </c>
      <c r="Q40" s="86">
        <f t="shared" si="13"/>
        <v>0.90533220436498241</v>
      </c>
      <c r="R40" s="86">
        <f t="shared" si="13"/>
        <v>1.0404922410564539</v>
      </c>
      <c r="S40" s="86">
        <f t="shared" si="13"/>
        <v>0</v>
      </c>
      <c r="T40" s="86">
        <f t="shared" si="13"/>
        <v>0</v>
      </c>
      <c r="U40" s="86">
        <f t="shared" si="13"/>
        <v>0</v>
      </c>
      <c r="V40" s="2"/>
      <c r="W40" s="2"/>
      <c r="X40" s="2"/>
      <c r="Y40" s="27"/>
      <c r="Z40" s="19"/>
      <c r="AA40" s="19"/>
      <c r="AB40" s="19"/>
      <c r="AC40" s="28"/>
    </row>
    <row r="41" spans="1:37" ht="15.7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37" ht="15.7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AJ42" s="2"/>
      <c r="AK42" s="2"/>
    </row>
    <row r="43" spans="1:37" ht="15.75" customHeight="1" thickBo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AJ43" s="2"/>
      <c r="AK43" s="2"/>
    </row>
    <row r="44" spans="1:37" ht="33.75" customHeight="1" thickTop="1" thickBot="1" x14ac:dyDescent="0.35">
      <c r="A44" s="2"/>
      <c r="B44" s="339" t="s">
        <v>102</v>
      </c>
      <c r="C44" s="340"/>
      <c r="D44" s="340"/>
      <c r="E44" s="340"/>
      <c r="F44" s="340"/>
      <c r="G44" s="340"/>
      <c r="H44" s="340"/>
      <c r="I44" s="340"/>
      <c r="J44" s="340"/>
      <c r="K44" s="29"/>
      <c r="L44" s="2"/>
      <c r="M44" s="339" t="s">
        <v>103</v>
      </c>
      <c r="N44" s="340"/>
      <c r="O44" s="340"/>
      <c r="P44" s="340"/>
      <c r="Q44" s="340"/>
      <c r="R44" s="340"/>
      <c r="S44" s="340"/>
      <c r="T44" s="340"/>
      <c r="U44" s="340"/>
      <c r="V44" s="2"/>
      <c r="W44" s="2"/>
      <c r="X44" s="2"/>
      <c r="AJ44" s="2"/>
      <c r="AK44" s="2"/>
    </row>
    <row r="45" spans="1:37" ht="18.75" customHeight="1" thickTop="1" thickBot="1" x14ac:dyDescent="0.35">
      <c r="A45" s="2"/>
      <c r="B45" s="73"/>
      <c r="C45" s="74">
        <v>2019</v>
      </c>
      <c r="D45" s="74">
        <f>C45+1</f>
        <v>2020</v>
      </c>
      <c r="E45" s="74">
        <f t="shared" ref="E45:J45" si="14">D45+1</f>
        <v>2021</v>
      </c>
      <c r="F45" s="74">
        <f t="shared" si="14"/>
        <v>2022</v>
      </c>
      <c r="G45" s="74">
        <f t="shared" si="14"/>
        <v>2023</v>
      </c>
      <c r="H45" s="74">
        <f t="shared" si="14"/>
        <v>2024</v>
      </c>
      <c r="I45" s="74">
        <f t="shared" si="14"/>
        <v>2025</v>
      </c>
      <c r="J45" s="74">
        <f t="shared" si="14"/>
        <v>2026</v>
      </c>
      <c r="L45" s="2"/>
      <c r="M45" s="73"/>
      <c r="N45" s="74">
        <v>2019</v>
      </c>
      <c r="O45" s="74">
        <f>+N45+1</f>
        <v>2020</v>
      </c>
      <c r="P45" s="74">
        <f t="shared" ref="P45:U45" si="15">+O45+1</f>
        <v>2021</v>
      </c>
      <c r="Q45" s="74">
        <f t="shared" si="15"/>
        <v>2022</v>
      </c>
      <c r="R45" s="74">
        <f t="shared" si="15"/>
        <v>2023</v>
      </c>
      <c r="S45" s="74">
        <f t="shared" si="15"/>
        <v>2024</v>
      </c>
      <c r="T45" s="74">
        <f t="shared" si="15"/>
        <v>2025</v>
      </c>
      <c r="U45" s="74">
        <f t="shared" si="15"/>
        <v>2026</v>
      </c>
      <c r="V45" s="2"/>
      <c r="W45" s="2"/>
      <c r="X45" s="2"/>
      <c r="AJ45" s="2"/>
      <c r="AK45" s="2"/>
    </row>
    <row r="46" spans="1:37" ht="23.25" customHeight="1" thickTop="1" thickBot="1" x14ac:dyDescent="0.35">
      <c r="A46" s="2"/>
      <c r="B46" s="295" t="s">
        <v>16</v>
      </c>
      <c r="C46" s="297" t="s">
        <v>85</v>
      </c>
      <c r="D46" s="297" t="s">
        <v>85</v>
      </c>
      <c r="E46" s="297" t="s">
        <v>85</v>
      </c>
      <c r="F46" s="297" t="s">
        <v>85</v>
      </c>
      <c r="G46" s="297" t="s">
        <v>85</v>
      </c>
      <c r="H46" s="297" t="s">
        <v>85</v>
      </c>
      <c r="I46" s="297" t="s">
        <v>85</v>
      </c>
      <c r="J46" s="297" t="s">
        <v>85</v>
      </c>
      <c r="L46" s="2"/>
      <c r="M46" s="295" t="s">
        <v>16</v>
      </c>
      <c r="N46" s="297" t="s">
        <v>85</v>
      </c>
      <c r="O46" s="297" t="s">
        <v>85</v>
      </c>
      <c r="P46" s="297" t="s">
        <v>85</v>
      </c>
      <c r="Q46" s="297" t="s">
        <v>85</v>
      </c>
      <c r="R46" s="297" t="s">
        <v>85</v>
      </c>
      <c r="S46" s="297" t="s">
        <v>85</v>
      </c>
      <c r="T46" s="297" t="s">
        <v>85</v>
      </c>
      <c r="U46" s="297" t="s">
        <v>85</v>
      </c>
      <c r="V46" s="2"/>
      <c r="W46" s="2"/>
      <c r="X46" s="2"/>
      <c r="AJ46" s="2"/>
      <c r="AK46" s="2"/>
    </row>
    <row r="47" spans="1:37" ht="15.75" customHeight="1" thickTop="1" thickBot="1" x14ac:dyDescent="0.35">
      <c r="A47" s="2"/>
      <c r="B47" s="60" t="s">
        <v>21</v>
      </c>
      <c r="C47" s="77">
        <f>SUMIFS(Data!$N:$N,Data!$H:$H,$B47,Data!$E:$E,C$45,Data!$F:$F,C$46)</f>
        <v>1092.8509200000001</v>
      </c>
      <c r="D47" s="77">
        <f>SUMIFS(Data!$N:$N,Data!$H:$H,$B47,Data!$E:$E,D$45,Data!$F:$F,D$46)</f>
        <v>978.33670799999993</v>
      </c>
      <c r="E47" s="77">
        <f>SUMIFS(Data!$N:$N,Data!$H:$H,$B47,Data!$E:$E,E$45,Data!$F:$F,E$46)</f>
        <v>978.58539599999995</v>
      </c>
      <c r="F47" s="77">
        <f>SUMIFS(Data!$N:$N,Data!$H:$H,$B47,Data!$E:$E,F$45,Data!$F:$F,F$46)</f>
        <v>1069.9240050000001</v>
      </c>
      <c r="G47" s="77">
        <f>SUMIFS(Data!$N:$N,Data!$H:$H,$B47,Data!$E:$E,G$45,Data!$F:$F,G$46)</f>
        <v>866.17792800000007</v>
      </c>
      <c r="H47" s="77">
        <f>SUMIFS(Data!$N:$N,Data!$H:$H,$B47,Data!$E:$E,H$45,Data!$F:$F,H$46)</f>
        <v>881.73092700000007</v>
      </c>
      <c r="I47" s="77">
        <f>SUMIFS(Data!$N:$N,Data!$H:$H,$B47,Data!$E:$E,I$45,Data!$F:$F,I$46)</f>
        <v>0</v>
      </c>
      <c r="J47" s="77">
        <f>SUMIFS(Data!$N:$N,Data!$H:$H,$B47,Data!$E:$E,J$45,Data!$F:$F,J$46)</f>
        <v>0</v>
      </c>
      <c r="L47" s="2"/>
      <c r="M47" s="60" t="s">
        <v>21</v>
      </c>
      <c r="N47" s="77">
        <f>SUMIFS(Data!$N:$N,Data!$H:$H,$M47,Data!$E:$E,N$45,Data!$C:$C,$N$6,Data!$F:$F,N$46)</f>
        <v>178.89606000000001</v>
      </c>
      <c r="O47" s="77">
        <f>SUMIFS(Data!$N:$N,Data!$H:$H,$M47,Data!$E:$E,O$45,Data!$C:$C,$N$6,Data!$F:$F,O$46)</f>
        <v>178.375236</v>
      </c>
      <c r="P47" s="77">
        <f>SUMIFS(Data!$N:$N,Data!$H:$H,$M47,Data!$E:$E,P$45,Data!$C:$C,$N$6,Data!$F:$F,P$46)</f>
        <v>191.540628</v>
      </c>
      <c r="Q47" s="77">
        <f>SUMIFS(Data!$N:$N,Data!$H:$H,$M47,Data!$E:$E,Q$45,Data!$C:$C,$N$6,Data!$F:$F,Q$46)</f>
        <v>191.92216500000001</v>
      </c>
      <c r="R47" s="77">
        <f>SUMIFS(Data!$N:$N,Data!$H:$H,$M47,Data!$E:$E,R$45,Data!$C:$C,$N$6,Data!$F:$F,R$46)</f>
        <v>130.153716</v>
      </c>
      <c r="S47" s="77">
        <f>SUMIFS(Data!$N:$N,Data!$H:$H,$M47,Data!$E:$E,S$45,Data!$C:$C,$N$6,Data!$F:$F,S$46)</f>
        <v>128.970765</v>
      </c>
      <c r="T47" s="77">
        <f>SUMIFS(Data!$N:$N,Data!$H:$H,$M47,Data!$E:$E,T$45,Data!$C:$C,$N$6,Data!$F:$F,T$46)</f>
        <v>0</v>
      </c>
      <c r="U47" s="77">
        <f>SUMIFS(Data!$N:$N,Data!$H:$H,$M47,Data!$E:$E,U$45,Data!$C:$C,$N$6,Data!$F:$F,U$46)</f>
        <v>0</v>
      </c>
      <c r="V47" s="2"/>
      <c r="W47" s="2"/>
      <c r="X47" s="2"/>
      <c r="AJ47" s="2"/>
      <c r="AK47" s="2"/>
    </row>
    <row r="48" spans="1:37" ht="15.75" customHeight="1" thickTop="1" thickBot="1" x14ac:dyDescent="0.35">
      <c r="A48" s="2"/>
      <c r="B48" s="64" t="s">
        <v>23</v>
      </c>
      <c r="C48" s="77">
        <f>SUMIFS(Data!$N:$N,Data!$H:$H,$B48,Data!$E:$E,C$45,Data!$F:$F,C$46)</f>
        <v>0</v>
      </c>
      <c r="D48" s="77">
        <f>SUMIFS(Data!$N:$N,Data!$H:$H,$B48,Data!$E:$E,D$45,Data!$F:$F,D$46)</f>
        <v>0</v>
      </c>
      <c r="E48" s="77">
        <f>SUMIFS(Data!$N:$N,Data!$H:$H,$B48,Data!$E:$E,E$45,Data!$F:$F,E$46)</f>
        <v>0</v>
      </c>
      <c r="F48" s="77">
        <f>SUMIFS(Data!$N:$N,Data!$H:$H,$B48,Data!$E:$E,F$45,Data!$F:$F,F$46)</f>
        <v>0</v>
      </c>
      <c r="G48" s="77">
        <f>SUMIFS(Data!$N:$N,Data!$H:$H,$B48,Data!$E:$E,G$45,Data!$F:$F,G$46)</f>
        <v>0</v>
      </c>
      <c r="H48" s="77">
        <f>SUMIFS(Data!$N:$N,Data!$H:$H,$B48,Data!$E:$E,H$45,Data!$F:$F,H$46)</f>
        <v>0</v>
      </c>
      <c r="I48" s="77">
        <f>SUMIFS(Data!$N:$N,Data!$H:$H,$B48,Data!$E:$E,I$45,Data!$F:$F,I$46)</f>
        <v>0</v>
      </c>
      <c r="J48" s="77">
        <f>SUMIFS(Data!$N:$N,Data!$H:$H,$B48,Data!$E:$E,J$45,Data!$F:$F,J$46)</f>
        <v>0</v>
      </c>
      <c r="L48" s="2"/>
      <c r="M48" s="64" t="s">
        <v>23</v>
      </c>
      <c r="N48" s="77">
        <f>SUMIFS(Data!$N:$N,Data!$H:$H,$M48,Data!$E:$E,N$45,Data!$C:$C,$N$6,Data!$F:$F,N$46)</f>
        <v>0</v>
      </c>
      <c r="O48" s="77">
        <f>SUMIFS(Data!$N:$N,Data!$H:$H,$M48,Data!$E:$E,O$45,Data!$C:$C,$N$6,Data!$F:$F,O$46)</f>
        <v>0</v>
      </c>
      <c r="P48" s="77">
        <f>SUMIFS(Data!$N:$N,Data!$H:$H,$M48,Data!$E:$E,P$45,Data!$C:$C,$N$6,Data!$F:$F,P$46)</f>
        <v>0</v>
      </c>
      <c r="Q48" s="77">
        <f>SUMIFS(Data!$N:$N,Data!$H:$H,$M48,Data!$E:$E,Q$45,Data!$C:$C,$N$6,Data!$F:$F,Q$46)</f>
        <v>0</v>
      </c>
      <c r="R48" s="77">
        <f>SUMIFS(Data!$N:$N,Data!$H:$H,$M48,Data!$E:$E,R$45,Data!$C:$C,$N$6,Data!$F:$F,R$46)</f>
        <v>0</v>
      </c>
      <c r="S48" s="77">
        <f>SUMIFS(Data!$N:$N,Data!$H:$H,$M48,Data!$E:$E,S$45,Data!$C:$C,$N$6,Data!$F:$F,S$46)</f>
        <v>0</v>
      </c>
      <c r="T48" s="77">
        <f>SUMIFS(Data!$N:$N,Data!$H:$H,$M48,Data!$E:$E,T$45,Data!$C:$C,$N$6,Data!$F:$F,T$46)</f>
        <v>0</v>
      </c>
      <c r="U48" s="77">
        <f>SUMIFS(Data!$N:$N,Data!$H:$H,$M48,Data!$E:$E,U$45,Data!$C:$C,$N$6,Data!$F:$F,U$46)</f>
        <v>0</v>
      </c>
      <c r="V48" s="2"/>
      <c r="W48" s="2"/>
      <c r="X48" s="2"/>
      <c r="AJ48" s="2"/>
      <c r="AK48" s="2"/>
    </row>
    <row r="49" spans="1:37" ht="15.75" customHeight="1" thickTop="1" thickBot="1" x14ac:dyDescent="0.35">
      <c r="A49" s="2"/>
      <c r="B49" s="64" t="s">
        <v>25</v>
      </c>
      <c r="C49" s="77">
        <f>SUMIFS(Data!$N:$N,Data!$H:$H,$B49,Data!$E:$E,C$45,Data!$F:$F,C$46)</f>
        <v>536.04145499999993</v>
      </c>
      <c r="D49" s="77">
        <f>SUMIFS(Data!$N:$N,Data!$H:$H,$B49,Data!$E:$E,D$45,Data!$F:$F,D$46)</f>
        <v>383.90151800000001</v>
      </c>
      <c r="E49" s="77">
        <f>SUMIFS(Data!$N:$N,Data!$H:$H,$B49,Data!$E:$E,E$45,Data!$F:$F,E$46)</f>
        <v>331.68668400000001</v>
      </c>
      <c r="F49" s="77">
        <f>SUMIFS(Data!$N:$N,Data!$H:$H,$B49,Data!$E:$E,F$45,Data!$F:$F,F$46)</f>
        <v>292.23605600000002</v>
      </c>
      <c r="G49" s="77">
        <f>SUMIFS(Data!$N:$N,Data!$H:$H,$B49,Data!$E:$E,G$45,Data!$F:$F,G$46)</f>
        <v>220.01117600000001</v>
      </c>
      <c r="H49" s="77">
        <f>SUMIFS(Data!$N:$N,Data!$H:$H,$B49,Data!$E:$E,H$45,Data!$F:$F,H$46)</f>
        <v>173.12152</v>
      </c>
      <c r="I49" s="77">
        <f>SUMIFS(Data!$N:$N,Data!$H:$H,$B49,Data!$E:$E,I$45,Data!$F:$F,I$46)</f>
        <v>0</v>
      </c>
      <c r="J49" s="77">
        <f>SUMIFS(Data!$N:$N,Data!$H:$H,$B49,Data!$E:$E,J$45,Data!$F:$F,J$46)</f>
        <v>0</v>
      </c>
      <c r="L49" s="2"/>
      <c r="M49" s="64" t="s">
        <v>25</v>
      </c>
      <c r="N49" s="77">
        <f>SUMIFS(Data!$N:$N,Data!$H:$H,$M49,Data!$E:$E,N$45,Data!$C:$C,$N$6,Data!$F:$F,N$46)</f>
        <v>517.92467999999997</v>
      </c>
      <c r="O49" s="77">
        <f>SUMIFS(Data!$N:$N,Data!$H:$H,$M49,Data!$E:$E,O$45,Data!$C:$C,$N$6,Data!$F:$F,O$46)</f>
        <v>371.31672200000003</v>
      </c>
      <c r="P49" s="77">
        <f>SUMIFS(Data!$N:$N,Data!$H:$H,$M49,Data!$E:$E,P$45,Data!$C:$C,$N$6,Data!$F:$F,P$46)</f>
        <v>320.81117599999999</v>
      </c>
      <c r="Q49" s="77">
        <f>SUMIFS(Data!$N:$N,Data!$H:$H,$M49,Data!$E:$E,Q$45,Data!$C:$C,$N$6,Data!$F:$F,Q$46)</f>
        <v>282.44679400000001</v>
      </c>
      <c r="R49" s="77">
        <f>SUMIFS(Data!$N:$N,Data!$H:$H,$M49,Data!$E:$E,R$45,Data!$C:$C,$N$6,Data!$F:$F,R$46)</f>
        <v>220.01117600000001</v>
      </c>
      <c r="S49" s="77">
        <f>SUMIFS(Data!$N:$N,Data!$H:$H,$M49,Data!$E:$E,S$45,Data!$C:$C,$N$6,Data!$F:$F,S$46)</f>
        <v>173.12152</v>
      </c>
      <c r="T49" s="77">
        <f>SUMIFS(Data!$N:$N,Data!$H:$H,$M49,Data!$E:$E,T$45,Data!$C:$C,$N$6,Data!$F:$F,T$46)</f>
        <v>0</v>
      </c>
      <c r="U49" s="77">
        <f>SUMIFS(Data!$N:$N,Data!$H:$H,$M49,Data!$E:$E,U$45,Data!$C:$C,$N$6,Data!$F:$F,U$46)</f>
        <v>0</v>
      </c>
      <c r="V49" s="2"/>
      <c r="W49" s="2"/>
      <c r="X49" s="2"/>
      <c r="AJ49" s="2"/>
      <c r="AK49" s="2"/>
    </row>
    <row r="50" spans="1:37" ht="15.75" customHeight="1" thickTop="1" thickBot="1" x14ac:dyDescent="0.35">
      <c r="A50" s="2"/>
      <c r="B50" s="64" t="s">
        <v>26</v>
      </c>
      <c r="C50" s="77">
        <f>SUMIFS(Data!$N:$N,Data!$H:$H,$B50,Data!$E:$E,C$45,Data!$F:$F,C$46)</f>
        <v>749.93228799999997</v>
      </c>
      <c r="D50" s="77">
        <f>SUMIFS(Data!$N:$N,Data!$H:$H,$B50,Data!$E:$E,D$45,Data!$F:$F,D$46)</f>
        <v>462.97363200000001</v>
      </c>
      <c r="E50" s="77">
        <f>SUMIFS(Data!$N:$N,Data!$H:$H,$B50,Data!$E:$E,E$45,Data!$F:$F,E$46)</f>
        <v>560.16585599999996</v>
      </c>
      <c r="F50" s="77">
        <f>SUMIFS(Data!$N:$N,Data!$H:$H,$B50,Data!$E:$E,F$45,Data!$F:$F,F$46)</f>
        <v>561.09014400000001</v>
      </c>
      <c r="G50" s="77">
        <f>SUMIFS(Data!$N:$N,Data!$H:$H,$B50,Data!$E:$E,G$45,Data!$F:$F,G$46)</f>
        <v>567.72625000000005</v>
      </c>
      <c r="H50" s="77">
        <f>SUMIFS(Data!$N:$N,Data!$H:$H,$B50,Data!$E:$E,H$45,Data!$F:$F,H$46)</f>
        <v>446.27373699999998</v>
      </c>
      <c r="I50" s="77">
        <f>SUMIFS(Data!$N:$N,Data!$H:$H,$B50,Data!$E:$E,I$45,Data!$F:$F,I$46)</f>
        <v>0</v>
      </c>
      <c r="J50" s="77">
        <f>SUMIFS(Data!$N:$N,Data!$H:$H,$B50,Data!$E:$E,J$45,Data!$F:$F,J$46)</f>
        <v>0</v>
      </c>
      <c r="L50" s="2"/>
      <c r="M50" s="64" t="s">
        <v>26</v>
      </c>
      <c r="N50" s="77">
        <f>SUMIFS(Data!$N:$N,Data!$H:$H,$M50,Data!$E:$E,N$45,Data!$C:$C,$N$6,Data!$F:$F,N$46)</f>
        <v>731.14879599999995</v>
      </c>
      <c r="O50" s="77">
        <f>SUMIFS(Data!$N:$N,Data!$H:$H,$M50,Data!$E:$E,O$45,Data!$C:$C,$N$6,Data!$F:$F,O$46)</f>
        <v>445.82976000000002</v>
      </c>
      <c r="P50" s="77">
        <f>SUMIFS(Data!$N:$N,Data!$H:$H,$M50,Data!$E:$E,P$45,Data!$C:$C,$N$6,Data!$F:$F,P$46)</f>
        <v>539.419488</v>
      </c>
      <c r="Q50" s="77">
        <f>SUMIFS(Data!$N:$N,Data!$H:$H,$M50,Data!$E:$E,Q$45,Data!$C:$C,$N$6,Data!$F:$F,Q$46)</f>
        <v>542.52921600000002</v>
      </c>
      <c r="R50" s="77">
        <f>SUMIFS(Data!$N:$N,Data!$H:$H,$M50,Data!$E:$E,R$45,Data!$C:$C,$N$6,Data!$F:$F,R$46)</f>
        <v>551.75939000000005</v>
      </c>
      <c r="S50" s="77">
        <f>SUMIFS(Data!$N:$N,Data!$H:$H,$M50,Data!$E:$E,S$45,Data!$C:$C,$N$6,Data!$F:$F,S$46)</f>
        <v>446.27373699999998</v>
      </c>
      <c r="T50" s="77">
        <f>SUMIFS(Data!$N:$N,Data!$H:$H,$M50,Data!$E:$E,T$45,Data!$C:$C,$N$6,Data!$F:$F,T$46)</f>
        <v>0</v>
      </c>
      <c r="U50" s="77">
        <f>SUMIFS(Data!$N:$N,Data!$H:$H,$M50,Data!$E:$E,U$45,Data!$C:$C,$N$6,Data!$F:$F,U$46)</f>
        <v>0</v>
      </c>
      <c r="V50" s="2"/>
      <c r="W50" s="2"/>
      <c r="X50" s="2"/>
      <c r="AJ50" s="2"/>
      <c r="AK50" s="2"/>
    </row>
    <row r="51" spans="1:37" ht="15.75" customHeight="1" thickTop="1" thickBot="1" x14ac:dyDescent="0.35">
      <c r="A51" s="2"/>
      <c r="B51" s="64" t="s">
        <v>27</v>
      </c>
      <c r="C51" s="77">
        <f>SUMIFS(Data!$N:$N,Data!$H:$H,$B51,Data!$E:$E,C$45,Data!$F:$F,C$46)</f>
        <v>0</v>
      </c>
      <c r="D51" s="77">
        <f>SUMIFS(Data!$N:$N,Data!$H:$H,$B51,Data!$E:$E,D$45,Data!$F:$F,D$46)</f>
        <v>0</v>
      </c>
      <c r="E51" s="77">
        <f>SUMIFS(Data!$N:$N,Data!$H:$H,$B51,Data!$E:$E,E$45,Data!$F:$F,E$46)</f>
        <v>0</v>
      </c>
      <c r="F51" s="77">
        <f>SUMIFS(Data!$N:$N,Data!$H:$H,$B51,Data!$E:$E,F$45,Data!$F:$F,F$46)</f>
        <v>0</v>
      </c>
      <c r="G51" s="77">
        <f>SUMIFS(Data!$N:$N,Data!$H:$H,$B51,Data!$E:$E,G$45,Data!$F:$F,G$46)</f>
        <v>0</v>
      </c>
      <c r="H51" s="77">
        <f>SUMIFS(Data!$N:$N,Data!$H:$H,$B51,Data!$E:$E,H$45,Data!$F:$F,H$46)</f>
        <v>0</v>
      </c>
      <c r="I51" s="77">
        <f>SUMIFS(Data!$N:$N,Data!$H:$H,$B51,Data!$E:$E,I$45,Data!$F:$F,I$46)</f>
        <v>0</v>
      </c>
      <c r="J51" s="77">
        <f>SUMIFS(Data!$N:$N,Data!$H:$H,$B51,Data!$E:$E,J$45,Data!$F:$F,J$46)</f>
        <v>0</v>
      </c>
      <c r="L51" s="2"/>
      <c r="M51" s="64" t="s">
        <v>27</v>
      </c>
      <c r="N51" s="77">
        <f>SUMIFS(Data!$N:$N,Data!$H:$H,$M51,Data!$E:$E,N$45,Data!$C:$C,$N$6,Data!$F:$F,N$46)</f>
        <v>0</v>
      </c>
      <c r="O51" s="77">
        <f>SUMIFS(Data!$N:$N,Data!$H:$H,$M51,Data!$E:$E,O$45,Data!$C:$C,$N$6,Data!$F:$F,O$46)</f>
        <v>0</v>
      </c>
      <c r="P51" s="77">
        <f>SUMIFS(Data!$N:$N,Data!$H:$H,$M51,Data!$E:$E,P$45,Data!$C:$C,$N$6,Data!$F:$F,P$46)</f>
        <v>0</v>
      </c>
      <c r="Q51" s="77">
        <f>SUMIFS(Data!$N:$N,Data!$H:$H,$M51,Data!$E:$E,Q$45,Data!$C:$C,$N$6,Data!$F:$F,Q$46)</f>
        <v>0</v>
      </c>
      <c r="R51" s="77">
        <f>SUMIFS(Data!$N:$N,Data!$H:$H,$M51,Data!$E:$E,R$45,Data!$C:$C,$N$6,Data!$F:$F,R$46)</f>
        <v>0</v>
      </c>
      <c r="S51" s="77">
        <f>SUMIFS(Data!$N:$N,Data!$H:$H,$M51,Data!$E:$E,S$45,Data!$C:$C,$N$6,Data!$F:$F,S$46)</f>
        <v>0</v>
      </c>
      <c r="T51" s="77">
        <f>SUMIFS(Data!$N:$N,Data!$H:$H,$M51,Data!$E:$E,T$45,Data!$C:$C,$N$6,Data!$F:$F,T$46)</f>
        <v>0</v>
      </c>
      <c r="U51" s="77">
        <f>SUMIFS(Data!$N:$N,Data!$H:$H,$M51,Data!$E:$E,U$45,Data!$C:$C,$N$6,Data!$F:$F,U$46)</f>
        <v>0</v>
      </c>
      <c r="V51" s="2"/>
      <c r="W51" s="2"/>
      <c r="X51" s="2"/>
      <c r="AJ51" s="2"/>
      <c r="AK51" s="2"/>
    </row>
    <row r="52" spans="1:37" ht="15.75" customHeight="1" thickTop="1" thickBot="1" x14ac:dyDescent="0.35">
      <c r="A52" s="2"/>
      <c r="B52" s="64" t="s">
        <v>28</v>
      </c>
      <c r="C52" s="77">
        <f>SUMIFS(Data!$N:$N,Data!$H:$H,$B52,Data!$E:$E,C$45,Data!$F:$F,C$46)</f>
        <v>0</v>
      </c>
      <c r="D52" s="77">
        <f>SUMIFS(Data!$N:$N,Data!$H:$H,$B52,Data!$E:$E,D$45,Data!$F:$F,D$46)</f>
        <v>0</v>
      </c>
      <c r="E52" s="77">
        <f>SUMIFS(Data!$N:$N,Data!$H:$H,$B52,Data!$E:$E,E$45,Data!$F:$F,E$46)</f>
        <v>0</v>
      </c>
      <c r="F52" s="77">
        <f>SUMIFS(Data!$N:$N,Data!$H:$H,$B52,Data!$E:$E,F$45,Data!$F:$F,F$46)</f>
        <v>0</v>
      </c>
      <c r="G52" s="77">
        <f>SUMIFS(Data!$N:$N,Data!$H:$H,$B52,Data!$E:$E,G$45,Data!$F:$F,G$46)</f>
        <v>0</v>
      </c>
      <c r="H52" s="77">
        <f>SUMIFS(Data!$N:$N,Data!$H:$H,$B52,Data!$E:$E,H$45,Data!$F:$F,H$46)</f>
        <v>0</v>
      </c>
      <c r="I52" s="77">
        <f>SUMIFS(Data!$N:$N,Data!$H:$H,$B52,Data!$E:$E,I$45,Data!$F:$F,I$46)</f>
        <v>0</v>
      </c>
      <c r="J52" s="77">
        <f>SUMIFS(Data!$N:$N,Data!$H:$H,$B52,Data!$E:$E,J$45,Data!$F:$F,J$46)</f>
        <v>0</v>
      </c>
      <c r="L52" s="2"/>
      <c r="M52" s="64" t="s">
        <v>28</v>
      </c>
      <c r="N52" s="77">
        <f>SUMIFS(Data!$N:$N,Data!$H:$H,$M52,Data!$E:$E,N$45,Data!$C:$C,$N$6,Data!$F:$F,N$46)</f>
        <v>0</v>
      </c>
      <c r="O52" s="77">
        <f>SUMIFS(Data!$N:$N,Data!$H:$H,$M52,Data!$E:$E,O$45,Data!$C:$C,$N$6,Data!$F:$F,O$46)</f>
        <v>0</v>
      </c>
      <c r="P52" s="77">
        <f>SUMIFS(Data!$N:$N,Data!$H:$H,$M52,Data!$E:$E,P$45,Data!$C:$C,$N$6,Data!$F:$F,P$46)</f>
        <v>0</v>
      </c>
      <c r="Q52" s="77">
        <f>SUMIFS(Data!$N:$N,Data!$H:$H,$M52,Data!$E:$E,Q$45,Data!$C:$C,$N$6,Data!$F:$F,Q$46)</f>
        <v>0</v>
      </c>
      <c r="R52" s="77">
        <f>SUMIFS(Data!$N:$N,Data!$H:$H,$M52,Data!$E:$E,R$45,Data!$C:$C,$N$6,Data!$F:$F,R$46)</f>
        <v>0</v>
      </c>
      <c r="S52" s="77">
        <f>SUMIFS(Data!$N:$N,Data!$H:$H,$M52,Data!$E:$E,S$45,Data!$C:$C,$N$6,Data!$F:$F,S$46)</f>
        <v>0</v>
      </c>
      <c r="T52" s="77">
        <f>SUMIFS(Data!$N:$N,Data!$H:$H,$M52,Data!$E:$E,T$45,Data!$C:$C,$N$6,Data!$F:$F,T$46)</f>
        <v>0</v>
      </c>
      <c r="U52" s="77">
        <f>SUMIFS(Data!$N:$N,Data!$H:$H,$M52,Data!$E:$E,U$45,Data!$C:$C,$N$6,Data!$F:$F,U$46)</f>
        <v>0</v>
      </c>
      <c r="V52" s="2"/>
      <c r="W52" s="2"/>
      <c r="X52" s="2"/>
      <c r="AJ52" s="2"/>
      <c r="AK52" s="2"/>
    </row>
    <row r="53" spans="1:37" ht="15.75" customHeight="1" thickTop="1" thickBot="1" x14ac:dyDescent="0.35">
      <c r="A53" s="2"/>
      <c r="B53" s="64" t="s">
        <v>29</v>
      </c>
      <c r="C53" s="77">
        <f>SUMIFS(Data!$N:$N,Data!$H:$H,$B53,Data!$E:$E,C$45,Data!$F:$F,C$46)</f>
        <v>0</v>
      </c>
      <c r="D53" s="77">
        <f>SUMIFS(Data!$N:$N,Data!$H:$H,$B53,Data!$E:$E,D$45,Data!$F:$F,D$46)</f>
        <v>0</v>
      </c>
      <c r="E53" s="77">
        <f>SUMIFS(Data!$N:$N,Data!$H:$H,$B53,Data!$E:$E,E$45,Data!$F:$F,E$46)</f>
        <v>0</v>
      </c>
      <c r="F53" s="77">
        <f>SUMIFS(Data!$N:$N,Data!$H:$H,$B53,Data!$E:$E,F$45,Data!$F:$F,F$46)</f>
        <v>0</v>
      </c>
      <c r="G53" s="77">
        <f>SUMIFS(Data!$N:$N,Data!$H:$H,$B53,Data!$E:$E,G$45,Data!$F:$F,G$46)</f>
        <v>0</v>
      </c>
      <c r="H53" s="77">
        <f>SUMIFS(Data!$N:$N,Data!$H:$H,$B53,Data!$E:$E,H$45,Data!$F:$F,H$46)</f>
        <v>0</v>
      </c>
      <c r="I53" s="77">
        <f>SUMIFS(Data!$N:$N,Data!$H:$H,$B53,Data!$E:$E,I$45,Data!$F:$F,I$46)</f>
        <v>0</v>
      </c>
      <c r="J53" s="77">
        <f>SUMIFS(Data!$N:$N,Data!$H:$H,$B53,Data!$E:$E,J$45,Data!$F:$F,J$46)</f>
        <v>0</v>
      </c>
      <c r="L53" s="2"/>
      <c r="M53" s="64" t="s">
        <v>29</v>
      </c>
      <c r="N53" s="77">
        <f>SUMIFS(Data!$N:$N,Data!$H:$H,$M53,Data!$E:$E,N$45,Data!$C:$C,$N$6,Data!$F:$F,N$46)</f>
        <v>0</v>
      </c>
      <c r="O53" s="77">
        <f>SUMIFS(Data!$N:$N,Data!$H:$H,$M53,Data!$E:$E,O$45,Data!$C:$C,$N$6,Data!$F:$F,O$46)</f>
        <v>0</v>
      </c>
      <c r="P53" s="77">
        <f>SUMIFS(Data!$N:$N,Data!$H:$H,$M53,Data!$E:$E,P$45,Data!$C:$C,$N$6,Data!$F:$F,P$46)</f>
        <v>0</v>
      </c>
      <c r="Q53" s="77">
        <f>SUMIFS(Data!$N:$N,Data!$H:$H,$M53,Data!$E:$E,Q$45,Data!$C:$C,$N$6,Data!$F:$F,Q$46)</f>
        <v>0</v>
      </c>
      <c r="R53" s="77">
        <f>SUMIFS(Data!$N:$N,Data!$H:$H,$M53,Data!$E:$E,R$45,Data!$C:$C,$N$6,Data!$F:$F,R$46)</f>
        <v>0</v>
      </c>
      <c r="S53" s="77">
        <f>SUMIFS(Data!$N:$N,Data!$H:$H,$M53,Data!$E:$E,S$45,Data!$C:$C,$N$6,Data!$F:$F,S$46)</f>
        <v>0</v>
      </c>
      <c r="T53" s="77">
        <f>SUMIFS(Data!$N:$N,Data!$H:$H,$M53,Data!$E:$E,T$45,Data!$C:$C,$N$6,Data!$F:$F,T$46)</f>
        <v>0</v>
      </c>
      <c r="U53" s="77">
        <f>SUMIFS(Data!$N:$N,Data!$H:$H,$M53,Data!$E:$E,U$45,Data!$C:$C,$N$6,Data!$F:$F,U$46)</f>
        <v>0</v>
      </c>
      <c r="V53" s="2"/>
      <c r="W53" s="2"/>
      <c r="X53" s="2"/>
      <c r="AJ53" s="2"/>
      <c r="AK53" s="2"/>
    </row>
    <row r="54" spans="1:37" ht="15.75" customHeight="1" thickBot="1" x14ac:dyDescent="0.35">
      <c r="A54" s="2"/>
      <c r="B54" s="295" t="s">
        <v>32</v>
      </c>
      <c r="C54" s="297"/>
      <c r="D54" s="297"/>
      <c r="E54" s="297"/>
      <c r="F54" s="297"/>
      <c r="G54" s="297"/>
      <c r="H54" s="297"/>
      <c r="I54" s="297"/>
      <c r="J54" s="297"/>
      <c r="L54" s="2"/>
      <c r="M54" s="295" t="s">
        <v>32</v>
      </c>
      <c r="N54" s="297"/>
      <c r="O54" s="297"/>
      <c r="P54" s="297"/>
      <c r="Q54" s="297"/>
      <c r="R54" s="297"/>
      <c r="S54" s="297"/>
      <c r="T54" s="297"/>
      <c r="U54" s="297"/>
      <c r="V54" s="2"/>
      <c r="W54" s="2"/>
      <c r="X54" s="2"/>
      <c r="AJ54" s="2"/>
      <c r="AK54" s="2"/>
    </row>
    <row r="55" spans="1:37" ht="15.75" customHeight="1" thickTop="1" thickBot="1" x14ac:dyDescent="0.35">
      <c r="A55" s="2"/>
      <c r="B55" s="51" t="s">
        <v>33</v>
      </c>
      <c r="C55" s="77">
        <f>SUMIFS(Data!$N:$N,Data!$H:$H,$B55,Data!$E:$E,C$45,Data!$F:$F,C$46)</f>
        <v>0</v>
      </c>
      <c r="D55" s="77">
        <f>SUMIFS(Data!$N:$N,Data!$H:$H,$B55,Data!$E:$E,D$45,Data!$F:$F,D$46)</f>
        <v>0</v>
      </c>
      <c r="E55" s="77">
        <f>SUMIFS(Data!$N:$N,Data!$H:$H,$B55,Data!$E:$E,E$45,Data!$F:$F,E$46)</f>
        <v>0</v>
      </c>
      <c r="F55" s="77">
        <f>SUMIFS(Data!$N:$N,Data!$H:$H,$B55,Data!$E:$E,F$45,Data!$F:$F,F$46)</f>
        <v>0</v>
      </c>
      <c r="G55" s="77">
        <f>SUMIFS(Data!$N:$N,Data!$H:$H,$B55,Data!$E:$E,G$45,Data!$F:$F,G$46)</f>
        <v>0</v>
      </c>
      <c r="H55" s="77">
        <f>SUMIFS(Data!$N:$N,Data!$H:$H,$B55,Data!$E:$E,H$45,Data!$F:$F,H$46)</f>
        <v>0</v>
      </c>
      <c r="I55" s="77">
        <f>SUMIFS(Data!$N:$N,Data!$H:$H,$B55,Data!$E:$E,I$45,Data!$F:$F,I$46)</f>
        <v>0</v>
      </c>
      <c r="J55" s="77">
        <f>SUMIFS(Data!$N:$N,Data!$H:$H,$B55,Data!$E:$E,J$45,Data!$F:$F,J$46)</f>
        <v>0</v>
      </c>
      <c r="L55" s="2"/>
      <c r="M55" s="51" t="s">
        <v>33</v>
      </c>
      <c r="N55" s="77">
        <f>SUMIFS(Data!$N:$N,Data!$H:$H,$M55,Data!$E:$E,N$45,Data!$C:$C,$N$6,Data!$F:$F,N$46)</f>
        <v>0</v>
      </c>
      <c r="O55" s="77">
        <f>SUMIFS(Data!$N:$N,Data!$H:$H,$M55,Data!$E:$E,O$45,Data!$C:$C,$N$6,Data!$F:$F,O$46)</f>
        <v>0</v>
      </c>
      <c r="P55" s="77">
        <f>SUMIFS(Data!$N:$N,Data!$H:$H,$M55,Data!$E:$E,P$45,Data!$C:$C,$N$6,Data!$F:$F,P$46)</f>
        <v>0</v>
      </c>
      <c r="Q55" s="77">
        <f>SUMIFS(Data!$N:$N,Data!$H:$H,$M55,Data!$E:$E,Q$45,Data!$C:$C,$N$6,Data!$F:$F,Q$46)</f>
        <v>0</v>
      </c>
      <c r="R55" s="77">
        <f>SUMIFS(Data!$N:$N,Data!$H:$H,$M55,Data!$E:$E,R$45,Data!$C:$C,$N$6,Data!$F:$F,R$46)</f>
        <v>0</v>
      </c>
      <c r="S55" s="77">
        <f>SUMIFS(Data!$N:$N,Data!$H:$H,$M55,Data!$E:$E,S$45,Data!$C:$C,$N$6,Data!$F:$F,S$46)</f>
        <v>0</v>
      </c>
      <c r="T55" s="77">
        <f>SUMIFS(Data!$N:$N,Data!$H:$H,$M55,Data!$E:$E,T$45,Data!$C:$C,$N$6,Data!$F:$F,T$46)</f>
        <v>0</v>
      </c>
      <c r="U55" s="77">
        <f>SUMIFS(Data!$N:$N,Data!$H:$H,$M55,Data!$E:$E,U$45,Data!$C:$C,$N$6,Data!$F:$F,U$46)</f>
        <v>0</v>
      </c>
      <c r="V55" s="2"/>
      <c r="W55" s="2"/>
      <c r="X55" s="2"/>
      <c r="AJ55" s="2"/>
      <c r="AK55" s="2"/>
    </row>
    <row r="56" spans="1:37" ht="15.75" customHeight="1" thickTop="1" thickBot="1" x14ac:dyDescent="0.35">
      <c r="A56" s="2"/>
      <c r="B56" s="51" t="s">
        <v>35</v>
      </c>
      <c r="C56" s="77">
        <f>SUMIFS(Data!$N:$N,Data!$H:$H,$B56,Data!$E:$E,C$45,Data!$F:$F,C$46)</f>
        <v>0</v>
      </c>
      <c r="D56" s="77">
        <f>SUMIFS(Data!$N:$N,Data!$H:$H,$B56,Data!$E:$E,D$45,Data!$F:$F,D$46)</f>
        <v>0</v>
      </c>
      <c r="E56" s="77">
        <f>SUMIFS(Data!$N:$N,Data!$H:$H,$B56,Data!$E:$E,E$45,Data!$F:$F,E$46)</f>
        <v>0</v>
      </c>
      <c r="F56" s="77">
        <f>SUMIFS(Data!$N:$N,Data!$H:$H,$B56,Data!$E:$E,F$45,Data!$F:$F,F$46)</f>
        <v>0</v>
      </c>
      <c r="G56" s="77">
        <f>SUMIFS(Data!$N:$N,Data!$H:$H,$B56,Data!$E:$E,G$45,Data!$F:$F,G$46)</f>
        <v>0</v>
      </c>
      <c r="H56" s="77">
        <f>SUMIFS(Data!$N:$N,Data!$H:$H,$B56,Data!$E:$E,H$45,Data!$F:$F,H$46)</f>
        <v>0</v>
      </c>
      <c r="I56" s="77">
        <f>SUMIFS(Data!$N:$N,Data!$H:$H,$B56,Data!$E:$E,I$45,Data!$F:$F,I$46)</f>
        <v>0</v>
      </c>
      <c r="J56" s="77">
        <f>SUMIFS(Data!$N:$N,Data!$H:$H,$B56,Data!$E:$E,J$45,Data!$F:$F,J$46)</f>
        <v>0</v>
      </c>
      <c r="L56" s="2"/>
      <c r="M56" s="51" t="s">
        <v>35</v>
      </c>
      <c r="N56" s="77">
        <f>SUMIFS(Data!$N:$N,Data!$H:$H,$M56,Data!$E:$E,N$45,Data!$C:$C,$N$6,Data!$F:$F,N$46)</f>
        <v>0</v>
      </c>
      <c r="O56" s="77">
        <f>SUMIFS(Data!$N:$N,Data!$H:$H,$M56,Data!$E:$E,O$45,Data!$C:$C,$N$6,Data!$F:$F,O$46)</f>
        <v>0</v>
      </c>
      <c r="P56" s="77">
        <f>SUMIFS(Data!$N:$N,Data!$H:$H,$M56,Data!$E:$E,P$45,Data!$C:$C,$N$6,Data!$F:$F,P$46)</f>
        <v>0</v>
      </c>
      <c r="Q56" s="77">
        <f>SUMIFS(Data!$N:$N,Data!$H:$H,$M56,Data!$E:$E,Q$45,Data!$C:$C,$N$6,Data!$F:$F,Q$46)</f>
        <v>0</v>
      </c>
      <c r="R56" s="77">
        <f>SUMIFS(Data!$N:$N,Data!$H:$H,$M56,Data!$E:$E,R$45,Data!$C:$C,$N$6,Data!$F:$F,R$46)</f>
        <v>0</v>
      </c>
      <c r="S56" s="77">
        <f>SUMIFS(Data!$N:$N,Data!$H:$H,$M56,Data!$E:$E,S$45,Data!$C:$C,$N$6,Data!$F:$F,S$46)</f>
        <v>0</v>
      </c>
      <c r="T56" s="77">
        <f>SUMIFS(Data!$N:$N,Data!$H:$H,$M56,Data!$E:$E,T$45,Data!$C:$C,$N$6,Data!$F:$F,T$46)</f>
        <v>0</v>
      </c>
      <c r="U56" s="77">
        <f>SUMIFS(Data!$N:$N,Data!$H:$H,$M56,Data!$E:$E,U$45,Data!$C:$C,$N$6,Data!$F:$F,U$46)</f>
        <v>0</v>
      </c>
      <c r="V56" s="2"/>
      <c r="W56" s="2"/>
      <c r="X56" s="2"/>
      <c r="AJ56" s="2"/>
      <c r="AK56" s="2"/>
    </row>
    <row r="57" spans="1:37" ht="15.75" customHeight="1" thickTop="1" thickBot="1" x14ac:dyDescent="0.35">
      <c r="A57" s="2"/>
      <c r="B57" s="51" t="s">
        <v>36</v>
      </c>
      <c r="C57" s="77">
        <f>SUMIFS(Data!$N:$N,Data!$H:$H,$B57,Data!$E:$E,C$45,Data!$F:$F,C$46)</f>
        <v>910.73975299999995</v>
      </c>
      <c r="D57" s="77">
        <f>SUMIFS(Data!$N:$N,Data!$H:$H,$B57,Data!$E:$E,D$45,Data!$F:$F,D$46)</f>
        <v>605.63689999999997</v>
      </c>
      <c r="E57" s="77">
        <f>SUMIFS(Data!$N:$N,Data!$H:$H,$B57,Data!$E:$E,E$45,Data!$F:$F,E$46)</f>
        <v>397.44381199999998</v>
      </c>
      <c r="F57" s="77">
        <f>SUMIFS(Data!$N:$N,Data!$H:$H,$B57,Data!$E:$E,F$45,Data!$F:$F,F$46)</f>
        <v>0</v>
      </c>
      <c r="G57" s="77">
        <f>SUMIFS(Data!$N:$N,Data!$H:$H,$B57,Data!$E:$E,G$45,Data!$F:$F,G$46)</f>
        <v>0</v>
      </c>
      <c r="H57" s="77">
        <f>SUMIFS(Data!$N:$N,Data!$H:$H,$B57,Data!$E:$E,H$45,Data!$F:$F,H$46)</f>
        <v>744.59373600000004</v>
      </c>
      <c r="I57" s="77">
        <f>SUMIFS(Data!$N:$N,Data!$H:$H,$B57,Data!$E:$E,I$45,Data!$F:$F,I$46)</f>
        <v>0</v>
      </c>
      <c r="J57" s="77">
        <f>SUMIFS(Data!$N:$N,Data!$H:$H,$B57,Data!$E:$E,J$45,Data!$F:$F,J$46)</f>
        <v>0</v>
      </c>
      <c r="L57" s="2"/>
      <c r="M57" s="51" t="s">
        <v>36</v>
      </c>
      <c r="N57" s="77">
        <f>SUMIFS(Data!$N:$N,Data!$H:$H,$M57,Data!$E:$E,N$45,Data!$C:$C,$N$6,Data!$F:$F,N$46)</f>
        <v>0</v>
      </c>
      <c r="O57" s="77">
        <f>SUMIFS(Data!$N:$N,Data!$H:$H,$M57,Data!$E:$E,O$45,Data!$C:$C,$N$6,Data!$F:$F,O$46)</f>
        <v>0</v>
      </c>
      <c r="P57" s="77">
        <f>SUMIFS(Data!$N:$N,Data!$H:$H,$M57,Data!$E:$E,P$45,Data!$C:$C,$N$6,Data!$F:$F,P$46)</f>
        <v>0</v>
      </c>
      <c r="Q57" s="77">
        <f>SUMIFS(Data!$N:$N,Data!$H:$H,$M57,Data!$E:$E,Q$45,Data!$C:$C,$N$6,Data!$F:$F,Q$46)</f>
        <v>0</v>
      </c>
      <c r="R57" s="77">
        <f>SUMIFS(Data!$N:$N,Data!$H:$H,$M57,Data!$E:$E,R$45,Data!$C:$C,$N$6,Data!$F:$F,R$46)</f>
        <v>0</v>
      </c>
      <c r="S57" s="77">
        <f>SUMIFS(Data!$N:$N,Data!$H:$H,$M57,Data!$E:$E,S$45,Data!$C:$C,$N$6,Data!$F:$F,S$46)</f>
        <v>193.76944800000001</v>
      </c>
      <c r="T57" s="77">
        <f>SUMIFS(Data!$N:$N,Data!$H:$H,$M57,Data!$E:$E,T$45,Data!$C:$C,$N$6,Data!$F:$F,T$46)</f>
        <v>0</v>
      </c>
      <c r="U57" s="77">
        <f>SUMIFS(Data!$N:$N,Data!$H:$H,$M57,Data!$E:$E,U$45,Data!$C:$C,$N$6,Data!$F:$F,U$46)</f>
        <v>0</v>
      </c>
      <c r="V57" s="2"/>
      <c r="W57" s="2"/>
      <c r="X57" s="2"/>
      <c r="AJ57" s="2"/>
      <c r="AK57" s="2"/>
    </row>
    <row r="58" spans="1:37" ht="15.75" customHeight="1" thickTop="1" thickBot="1" x14ac:dyDescent="0.35">
      <c r="A58" s="2"/>
      <c r="B58" s="51" t="s">
        <v>37</v>
      </c>
      <c r="C58" s="77">
        <f>SUMIFS(Data!$N:$N,Data!$H:$H,$B58,Data!$E:$E,C$45,Data!$F:$F,C$46)</f>
        <v>280.510131</v>
      </c>
      <c r="D58" s="77">
        <f>SUMIFS(Data!$N:$N,Data!$H:$H,$B58,Data!$E:$E,D$45,Data!$F:$F,D$46)</f>
        <v>191.04771600000001</v>
      </c>
      <c r="E58" s="77">
        <f>SUMIFS(Data!$N:$N,Data!$H:$H,$B58,Data!$E:$E,E$45,Data!$F:$F,E$46)</f>
        <v>194.94527600000001</v>
      </c>
      <c r="F58" s="77">
        <f>SUMIFS(Data!$N:$N,Data!$H:$H,$B58,Data!$E:$E,F$45,Data!$F:$F,F$46)</f>
        <v>854.93743080000013</v>
      </c>
      <c r="G58" s="77">
        <f>SUMIFS(Data!$N:$N,Data!$H:$H,$B58,Data!$E:$E,G$45,Data!$F:$F,G$46)</f>
        <v>451.43543999999997</v>
      </c>
      <c r="H58" s="77">
        <f>SUMIFS(Data!$N:$N,Data!$H:$H,$B58,Data!$E:$E,H$45,Data!$F:$F,H$46)</f>
        <v>0</v>
      </c>
      <c r="I58" s="77">
        <f>SUMIFS(Data!$N:$N,Data!$H:$H,$B58,Data!$E:$E,I$45,Data!$F:$F,I$46)</f>
        <v>0</v>
      </c>
      <c r="J58" s="77">
        <f>SUMIFS(Data!$N:$N,Data!$H:$H,$B58,Data!$E:$E,J$45,Data!$F:$F,J$46)</f>
        <v>0</v>
      </c>
      <c r="L58" s="2"/>
      <c r="M58" s="51" t="s">
        <v>37</v>
      </c>
      <c r="N58" s="77">
        <f>SUMIFS(Data!$N:$N,Data!$H:$H,$M58,Data!$E:$E,N$45,Data!$C:$C,$N$6,Data!$F:$F,N$46)</f>
        <v>280.510131</v>
      </c>
      <c r="O58" s="77">
        <f>SUMIFS(Data!$N:$N,Data!$H:$H,$M58,Data!$E:$E,O$45,Data!$C:$C,$N$6,Data!$F:$F,O$46)</f>
        <v>191.04771600000001</v>
      </c>
      <c r="P58" s="77">
        <f>SUMIFS(Data!$N:$N,Data!$H:$H,$M58,Data!$E:$E,P$45,Data!$C:$C,$N$6,Data!$F:$F,P$46)</f>
        <v>194.94527600000001</v>
      </c>
      <c r="Q58" s="77">
        <f>SUMIFS(Data!$N:$N,Data!$H:$H,$M58,Data!$E:$E,Q$45,Data!$C:$C,$N$6,Data!$F:$F,Q$46)</f>
        <v>170.20093600000001</v>
      </c>
      <c r="R58" s="77">
        <f>SUMIFS(Data!$N:$N,Data!$H:$H,$M58,Data!$E:$E,R$45,Data!$C:$C,$N$6,Data!$F:$F,R$46)</f>
        <v>180.12775199999999</v>
      </c>
      <c r="S58" s="77">
        <f>SUMIFS(Data!$N:$N,Data!$H:$H,$M58,Data!$E:$E,S$45,Data!$C:$C,$N$6,Data!$F:$F,S$46)</f>
        <v>0</v>
      </c>
      <c r="T58" s="77">
        <f>SUMIFS(Data!$N:$N,Data!$H:$H,$M58,Data!$E:$E,T$45,Data!$C:$C,$N$6,Data!$F:$F,T$46)</f>
        <v>0</v>
      </c>
      <c r="U58" s="77">
        <f>SUMIFS(Data!$N:$N,Data!$H:$H,$M58,Data!$E:$E,U$45,Data!$C:$C,$N$6,Data!$F:$F,U$46)</f>
        <v>0</v>
      </c>
      <c r="V58" s="2"/>
      <c r="W58" s="2"/>
      <c r="X58" s="2"/>
      <c r="AJ58" s="2"/>
      <c r="AK58" s="2"/>
    </row>
    <row r="59" spans="1:37" ht="15.75" customHeight="1" thickTop="1" thickBot="1" x14ac:dyDescent="0.35">
      <c r="A59" s="2"/>
      <c r="B59" s="51" t="s">
        <v>38</v>
      </c>
      <c r="C59" s="77">
        <f>SUMIFS(Data!$N:$N,Data!$H:$H,$B59,Data!$E:$E,C$45,Data!$F:$F,C$46)</f>
        <v>0</v>
      </c>
      <c r="D59" s="77">
        <f>SUMIFS(Data!$N:$N,Data!$H:$H,$B59,Data!$E:$E,D$45,Data!$F:$F,D$46)</f>
        <v>0</v>
      </c>
      <c r="E59" s="77">
        <f>SUMIFS(Data!$N:$N,Data!$H:$H,$B59,Data!$E:$E,E$45,Data!$F:$F,E$46)</f>
        <v>0</v>
      </c>
      <c r="F59" s="77">
        <f>SUMIFS(Data!$N:$N,Data!$H:$H,$B59,Data!$E:$E,F$45,Data!$F:$F,F$46)</f>
        <v>0</v>
      </c>
      <c r="G59" s="77">
        <f>SUMIFS(Data!$N:$N,Data!$H:$H,$B59,Data!$E:$E,G$45,Data!$F:$F,G$46)</f>
        <v>0</v>
      </c>
      <c r="H59" s="77">
        <f>SUMIFS(Data!$N:$N,Data!$H:$H,$B59,Data!$E:$E,H$45,Data!$F:$F,H$46)</f>
        <v>0</v>
      </c>
      <c r="I59" s="77">
        <f>SUMIFS(Data!$N:$N,Data!$H:$H,$B59,Data!$E:$E,I$45,Data!$F:$F,I$46)</f>
        <v>0</v>
      </c>
      <c r="J59" s="77">
        <f>SUMIFS(Data!$N:$N,Data!$H:$H,$B59,Data!$E:$E,J$45,Data!$F:$F,J$46)</f>
        <v>0</v>
      </c>
      <c r="L59" s="2"/>
      <c r="M59" s="51" t="s">
        <v>38</v>
      </c>
      <c r="N59" s="77">
        <f>SUMIFS(Data!$N:$N,Data!$H:$H,$M59,Data!$E:$E,N$45,Data!$C:$C,$N$6,Data!$F:$F,N$46)</f>
        <v>0</v>
      </c>
      <c r="O59" s="77">
        <f>SUMIFS(Data!$N:$N,Data!$H:$H,$M59,Data!$E:$E,O$45,Data!$C:$C,$N$6,Data!$F:$F,O$46)</f>
        <v>0</v>
      </c>
      <c r="P59" s="77">
        <f>SUMIFS(Data!$N:$N,Data!$H:$H,$M59,Data!$E:$E,P$45,Data!$C:$C,$N$6,Data!$F:$F,P$46)</f>
        <v>0</v>
      </c>
      <c r="Q59" s="77">
        <f>SUMIFS(Data!$N:$N,Data!$H:$H,$M59,Data!$E:$E,Q$45,Data!$C:$C,$N$6,Data!$F:$F,Q$46)</f>
        <v>0</v>
      </c>
      <c r="R59" s="77">
        <f>SUMIFS(Data!$N:$N,Data!$H:$H,$M59,Data!$E:$E,R$45,Data!$C:$C,$N$6,Data!$F:$F,R$46)</f>
        <v>0</v>
      </c>
      <c r="S59" s="77">
        <f>SUMIFS(Data!$N:$N,Data!$H:$H,$M59,Data!$E:$E,S$45,Data!$C:$C,$N$6,Data!$F:$F,S$46)</f>
        <v>0</v>
      </c>
      <c r="T59" s="77">
        <f>SUMIFS(Data!$N:$N,Data!$H:$H,$M59,Data!$E:$E,T$45,Data!$C:$C,$N$6,Data!$F:$F,T$46)</f>
        <v>0</v>
      </c>
      <c r="U59" s="77">
        <f>SUMIFS(Data!$N:$N,Data!$H:$H,$M59,Data!$E:$E,U$45,Data!$C:$C,$N$6,Data!$F:$F,U$46)</f>
        <v>0</v>
      </c>
      <c r="V59" s="2"/>
      <c r="W59" s="2"/>
      <c r="X59" s="2"/>
      <c r="AJ59" s="2"/>
      <c r="AK59" s="2"/>
    </row>
    <row r="60" spans="1:37" ht="15.75" customHeight="1" thickTop="1" thickBot="1" x14ac:dyDescent="0.35">
      <c r="A60" s="2"/>
      <c r="B60" s="51" t="s">
        <v>39</v>
      </c>
      <c r="C60" s="77">
        <f>SUMIFS(Data!$N:$N,Data!$H:$H,$B60,Data!$E:$E,C$45,Data!$F:$F,C$46)</f>
        <v>0</v>
      </c>
      <c r="D60" s="77">
        <f>SUMIFS(Data!$N:$N,Data!$H:$H,$B60,Data!$E:$E,D$45,Data!$F:$F,D$46)</f>
        <v>0</v>
      </c>
      <c r="E60" s="77">
        <f>SUMIFS(Data!$N:$N,Data!$H:$H,$B60,Data!$E:$E,E$45,Data!$F:$F,E$46)</f>
        <v>0</v>
      </c>
      <c r="F60" s="77">
        <f>SUMIFS(Data!$N:$N,Data!$H:$H,$B60,Data!$E:$E,F$45,Data!$F:$F,F$46)</f>
        <v>0</v>
      </c>
      <c r="G60" s="77">
        <f>SUMIFS(Data!$N:$N,Data!$H:$H,$B60,Data!$E:$E,G$45,Data!$F:$F,G$46)</f>
        <v>0</v>
      </c>
      <c r="H60" s="77">
        <f>SUMIFS(Data!$N:$N,Data!$H:$H,$B60,Data!$E:$E,H$45,Data!$F:$F,H$46)</f>
        <v>0</v>
      </c>
      <c r="I60" s="77">
        <f>SUMIFS(Data!$N:$N,Data!$H:$H,$B60,Data!$E:$E,I$45,Data!$F:$F,I$46)</f>
        <v>0</v>
      </c>
      <c r="J60" s="77">
        <f>SUMIFS(Data!$N:$N,Data!$H:$H,$B60,Data!$E:$E,J$45,Data!$F:$F,J$46)</f>
        <v>0</v>
      </c>
      <c r="L60" s="2"/>
      <c r="M60" s="51" t="s">
        <v>39</v>
      </c>
      <c r="N60" s="77">
        <f>SUMIFS(Data!$N:$N,Data!$H:$H,$M60,Data!$E:$E,N$45,Data!$C:$C,$N$6,Data!$F:$F,N$46)</f>
        <v>0</v>
      </c>
      <c r="O60" s="77">
        <f>SUMIFS(Data!$N:$N,Data!$H:$H,$M60,Data!$E:$E,O$45,Data!$C:$C,$N$6,Data!$F:$F,O$46)</f>
        <v>0</v>
      </c>
      <c r="P60" s="77">
        <f>SUMIFS(Data!$N:$N,Data!$H:$H,$M60,Data!$E:$E,P$45,Data!$C:$C,$N$6,Data!$F:$F,P$46)</f>
        <v>0</v>
      </c>
      <c r="Q60" s="77">
        <f>SUMIFS(Data!$N:$N,Data!$H:$H,$M60,Data!$E:$E,Q$45,Data!$C:$C,$N$6,Data!$F:$F,Q$46)</f>
        <v>0</v>
      </c>
      <c r="R60" s="77">
        <f>SUMIFS(Data!$N:$N,Data!$H:$H,$M60,Data!$E:$E,R$45,Data!$C:$C,$N$6,Data!$F:$F,R$46)</f>
        <v>0</v>
      </c>
      <c r="S60" s="77">
        <f>SUMIFS(Data!$N:$N,Data!$H:$H,$M60,Data!$E:$E,S$45,Data!$C:$C,$N$6,Data!$F:$F,S$46)</f>
        <v>0</v>
      </c>
      <c r="T60" s="77">
        <f>SUMIFS(Data!$N:$N,Data!$H:$H,$M60,Data!$E:$E,T$45,Data!$C:$C,$N$6,Data!$F:$F,T$46)</f>
        <v>0</v>
      </c>
      <c r="U60" s="77">
        <f>SUMIFS(Data!$N:$N,Data!$H:$H,$M60,Data!$E:$E,U$45,Data!$C:$C,$N$6,Data!$F:$F,U$46)</f>
        <v>0</v>
      </c>
      <c r="V60" s="2"/>
      <c r="W60" s="2"/>
      <c r="X60" s="2"/>
      <c r="AJ60" s="2"/>
      <c r="AK60" s="2"/>
    </row>
    <row r="61" spans="1:37" ht="15.75" customHeight="1" thickBot="1" x14ac:dyDescent="0.35">
      <c r="A61" s="2"/>
      <c r="B61" s="298" t="s">
        <v>42</v>
      </c>
      <c r="C61" s="299"/>
      <c r="D61" s="299"/>
      <c r="E61" s="299"/>
      <c r="F61" s="299"/>
      <c r="G61" s="299"/>
      <c r="H61" s="299"/>
      <c r="I61" s="299"/>
      <c r="J61" s="299"/>
      <c r="L61" s="2"/>
      <c r="M61" s="298" t="s">
        <v>42</v>
      </c>
      <c r="N61" s="299"/>
      <c r="O61" s="299"/>
      <c r="P61" s="299"/>
      <c r="Q61" s="299"/>
      <c r="R61" s="299"/>
      <c r="S61" s="299"/>
      <c r="T61" s="299"/>
      <c r="U61" s="299"/>
      <c r="V61" s="2"/>
      <c r="W61" s="2"/>
      <c r="X61" s="2"/>
      <c r="AJ61" s="2"/>
      <c r="AK61" s="2"/>
    </row>
    <row r="62" spans="1:37" ht="15.75" customHeight="1" thickTop="1" thickBot="1" x14ac:dyDescent="0.35">
      <c r="A62" s="2"/>
      <c r="B62" s="70" t="s">
        <v>43</v>
      </c>
      <c r="C62" s="77">
        <f>SUMIFS(Data!$N:$N,Data!$H:$H,$B62,Data!$E:$E,C$45,Data!$F:$F,C$46)</f>
        <v>5.7766500000000001</v>
      </c>
      <c r="D62" s="77">
        <f>SUMIFS(Data!$N:$N,Data!$H:$H,$B62,Data!$E:$E,D$45,Data!$F:$F,D$46)</f>
        <v>3.6992475000000002</v>
      </c>
      <c r="E62" s="77">
        <f>SUMIFS(Data!$N:$N,Data!$H:$H,$B62,Data!$E:$E,E$45,Data!$F:$F,E$46)</f>
        <v>4.8203025000000004</v>
      </c>
      <c r="F62" s="77">
        <f>SUMIFS(Data!$N:$N,Data!$H:$H,$B62,Data!$E:$E,F$45,Data!$F:$F,F$46)</f>
        <v>3.9389370000000001</v>
      </c>
      <c r="G62" s="77">
        <f>SUMIFS(Data!$N:$N,Data!$H:$H,$B62,Data!$E:$E,G$45,Data!$F:$F,G$46)</f>
        <v>6.1974230000000006</v>
      </c>
      <c r="H62" s="77">
        <f>SUMIFS(Data!$N:$N,Data!$H:$H,$B62,Data!$E:$E,H$45,Data!$F:$F,H$46)</f>
        <v>4.6827821600000004</v>
      </c>
      <c r="I62" s="77">
        <f>SUMIFS(Data!$N:$N,Data!$H:$H,$B62,Data!$E:$E,I$45,Data!$F:$F,I$46)</f>
        <v>0</v>
      </c>
      <c r="J62" s="77">
        <f>SUMIFS(Data!$N:$N,Data!$H:$H,$B62,Data!$E:$E,J$45,Data!$F:$F,J$46)</f>
        <v>0</v>
      </c>
      <c r="L62" s="2"/>
      <c r="M62" s="70" t="s">
        <v>43</v>
      </c>
      <c r="N62" s="77">
        <f>SUMIFS(Data!$N:$N,Data!$H:$H,$M62,Data!$E:$E,N$45,Data!$C:$C,$N$6,Data!$F:$F,N$46)</f>
        <v>5.1181900000000002</v>
      </c>
      <c r="O62" s="77">
        <f>SUMIFS(Data!$N:$N,Data!$H:$H,$M62,Data!$E:$E,O$45,Data!$C:$C,$N$6,Data!$F:$F,O$46)</f>
        <v>2.8529475</v>
      </c>
      <c r="P62" s="77">
        <f>SUMIFS(Data!$N:$N,Data!$H:$H,$M62,Data!$E:$E,P$45,Data!$C:$C,$N$6,Data!$F:$F,P$46)</f>
        <v>4.238715</v>
      </c>
      <c r="Q62" s="77">
        <f>SUMIFS(Data!$N:$N,Data!$H:$H,$M62,Data!$E:$E,Q$45,Data!$C:$C,$N$6,Data!$F:$F,Q$46)</f>
        <v>3.2892990000000002</v>
      </c>
      <c r="R62" s="77">
        <f>SUMIFS(Data!$N:$N,Data!$H:$H,$M62,Data!$E:$E,R$45,Data!$C:$C,$N$6,Data!$F:$F,R$46)</f>
        <v>5.7679980000000004</v>
      </c>
      <c r="S62" s="77">
        <f>SUMIFS(Data!$N:$N,Data!$H:$H,$M62,Data!$E:$E,S$45,Data!$C:$C,$N$6,Data!$F:$F,S$46)</f>
        <v>3.2021016000000002</v>
      </c>
      <c r="T62" s="77">
        <f>SUMIFS(Data!$N:$N,Data!$H:$H,$M62,Data!$E:$E,T$45,Data!$C:$C,$N$6,Data!$F:$F,T$46)</f>
        <v>0</v>
      </c>
      <c r="U62" s="77">
        <f>SUMIFS(Data!$N:$N,Data!$H:$H,$M62,Data!$E:$E,U$45,Data!$C:$C,$N$6,Data!$F:$F,U$46)</f>
        <v>0</v>
      </c>
      <c r="V62" s="2"/>
      <c r="W62" s="2"/>
      <c r="X62" s="2"/>
      <c r="AJ62" s="2"/>
      <c r="AK62" s="2"/>
    </row>
    <row r="63" spans="1:37" ht="15.75" customHeight="1" thickTop="1" thickBot="1" x14ac:dyDescent="0.35">
      <c r="A63" s="2"/>
      <c r="B63" s="70" t="s">
        <v>45</v>
      </c>
      <c r="C63" s="77">
        <f>SUMIFS(Data!$N:$N,Data!$H:$H,$B63,Data!$E:$E,C$45,Data!$F:$F,C$46)</f>
        <v>0</v>
      </c>
      <c r="D63" s="77">
        <f>SUMIFS(Data!$N:$N,Data!$H:$H,$B63,Data!$E:$E,D$45,Data!$F:$F,D$46)</f>
        <v>0</v>
      </c>
      <c r="E63" s="77">
        <f>SUMIFS(Data!$N:$N,Data!$H:$H,$B63,Data!$E:$E,E$45,Data!$F:$F,E$46)</f>
        <v>0</v>
      </c>
      <c r="F63" s="77">
        <f>SUMIFS(Data!$N:$N,Data!$H:$H,$B63,Data!$E:$E,F$45,Data!$F:$F,F$46)</f>
        <v>0</v>
      </c>
      <c r="G63" s="77">
        <f>SUMIFS(Data!$N:$N,Data!$H:$H,$B63,Data!$E:$E,G$45,Data!$F:$F,G$46)</f>
        <v>0</v>
      </c>
      <c r="H63" s="77">
        <f>SUMIFS(Data!$N:$N,Data!$H:$H,$B63,Data!$E:$E,H$45,Data!$F:$F,H$46)</f>
        <v>0</v>
      </c>
      <c r="I63" s="77">
        <f>SUMIFS(Data!$N:$N,Data!$H:$H,$B63,Data!$E:$E,I$45,Data!$F:$F,I$46)</f>
        <v>0</v>
      </c>
      <c r="J63" s="77">
        <f>SUMIFS(Data!$N:$N,Data!$H:$H,$B63,Data!$E:$E,J$45,Data!$F:$F,J$46)</f>
        <v>0</v>
      </c>
      <c r="L63" s="2"/>
      <c r="M63" s="70" t="s">
        <v>45</v>
      </c>
      <c r="N63" s="77">
        <f>SUMIFS(Data!$N:$N,Data!$H:$H,$M63,Data!$E:$E,N$45,Data!$C:$C,$N$6,Data!$F:$F,N$46)</f>
        <v>0</v>
      </c>
      <c r="O63" s="77">
        <f>SUMIFS(Data!$N:$N,Data!$H:$H,$M63,Data!$E:$E,O$45,Data!$C:$C,$N$6,Data!$F:$F,O$46)</f>
        <v>0</v>
      </c>
      <c r="P63" s="77">
        <f>SUMIFS(Data!$N:$N,Data!$H:$H,$M63,Data!$E:$E,P$45,Data!$C:$C,$N$6,Data!$F:$F,P$46)</f>
        <v>0</v>
      </c>
      <c r="Q63" s="77">
        <f>SUMIFS(Data!$N:$N,Data!$H:$H,$M63,Data!$E:$E,Q$45,Data!$C:$C,$N$6,Data!$F:$F,Q$46)</f>
        <v>0</v>
      </c>
      <c r="R63" s="77">
        <f>SUMIFS(Data!$N:$N,Data!$H:$H,$M63,Data!$E:$E,R$45,Data!$C:$C,$N$6,Data!$F:$F,R$46)</f>
        <v>0</v>
      </c>
      <c r="S63" s="77">
        <f>SUMIFS(Data!$N:$N,Data!$H:$H,$M63,Data!$E:$E,S$45,Data!$C:$C,$N$6,Data!$F:$F,S$46)</f>
        <v>0</v>
      </c>
      <c r="T63" s="77">
        <f>SUMIFS(Data!$N:$N,Data!$H:$H,$M63,Data!$E:$E,T$45,Data!$C:$C,$N$6,Data!$F:$F,T$46)</f>
        <v>0</v>
      </c>
      <c r="U63" s="77">
        <f>SUMIFS(Data!$N:$N,Data!$H:$H,$M63,Data!$E:$E,U$45,Data!$C:$C,$N$6,Data!$F:$F,U$46)</f>
        <v>0</v>
      </c>
      <c r="V63" s="2"/>
      <c r="W63" s="2"/>
      <c r="X63" s="2"/>
      <c r="AJ63" s="2"/>
      <c r="AK63" s="2"/>
    </row>
    <row r="64" spans="1:37" ht="15.75" customHeight="1" thickTop="1" thickBot="1" x14ac:dyDescent="0.35">
      <c r="A64" s="2"/>
      <c r="B64" s="70" t="s">
        <v>46</v>
      </c>
      <c r="C64" s="77">
        <f>SUMIFS(Data!$N:$N,Data!$H:$H,$B64,Data!$E:$E,C$45,Data!$F:$F,C$46)</f>
        <v>5.2741259999999999</v>
      </c>
      <c r="D64" s="77">
        <f>SUMIFS(Data!$N:$N,Data!$H:$H,$B64,Data!$E:$E,D$45,Data!$F:$F,D$46)</f>
        <v>3.678642</v>
      </c>
      <c r="E64" s="77">
        <f>SUMIFS(Data!$N:$N,Data!$H:$H,$B64,Data!$E:$E,E$45,Data!$F:$F,E$46)</f>
        <v>13.971177000000001</v>
      </c>
      <c r="F64" s="77">
        <f>SUMIFS(Data!$N:$N,Data!$H:$H,$B64,Data!$E:$E,F$45,Data!$F:$F,F$46)</f>
        <v>11.204855999999999</v>
      </c>
      <c r="G64" s="77">
        <f>SUMIFS(Data!$N:$N,Data!$H:$H,$B64,Data!$E:$E,G$45,Data!$F:$F,G$46)</f>
        <v>1.6580374199999999</v>
      </c>
      <c r="H64" s="77">
        <f>SUMIFS(Data!$N:$N,Data!$H:$H,$B64,Data!$E:$E,H$45,Data!$F:$F,H$46)</f>
        <v>0.58499999999999996</v>
      </c>
      <c r="I64" s="77">
        <f>SUMIFS(Data!$N:$N,Data!$H:$H,$B64,Data!$E:$E,I$45,Data!$F:$F,I$46)</f>
        <v>0</v>
      </c>
      <c r="J64" s="77">
        <f>SUMIFS(Data!$N:$N,Data!$H:$H,$B64,Data!$E:$E,J$45,Data!$F:$F,J$46)</f>
        <v>0</v>
      </c>
      <c r="L64" s="2"/>
      <c r="M64" s="70" t="s">
        <v>46</v>
      </c>
      <c r="N64" s="77">
        <f>SUMIFS(Data!$N:$N,Data!$H:$H,$M64,Data!$E:$E,N$45,Data!$C:$C,$N$6,Data!$F:$F,N$46)</f>
        <v>2.4640605</v>
      </c>
      <c r="O64" s="77">
        <f>SUMIFS(Data!$N:$N,Data!$H:$H,$M64,Data!$E:$E,O$45,Data!$C:$C,$N$6,Data!$F:$F,O$46)</f>
        <v>2.9005019999999999</v>
      </c>
      <c r="P64" s="77">
        <f>SUMIFS(Data!$N:$N,Data!$H:$H,$M64,Data!$E:$E,P$45,Data!$C:$C,$N$6,Data!$F:$F,P$46)</f>
        <v>12.956476500000001</v>
      </c>
      <c r="Q64" s="77">
        <f>SUMIFS(Data!$N:$N,Data!$H:$H,$M64,Data!$E:$E,Q$45,Data!$C:$C,$N$6,Data!$F:$F,Q$46)</f>
        <v>9.3623399999999997</v>
      </c>
      <c r="R64" s="77">
        <f>SUMIFS(Data!$N:$N,Data!$H:$H,$M64,Data!$E:$E,R$45,Data!$C:$C,$N$6,Data!$F:$F,R$46)</f>
        <v>1.6580374199999999</v>
      </c>
      <c r="S64" s="77">
        <f>SUMIFS(Data!$N:$N,Data!$H:$H,$M64,Data!$E:$E,S$45,Data!$C:$C,$N$6,Data!$F:$F,S$46)</f>
        <v>0.58499999999999996</v>
      </c>
      <c r="T64" s="77">
        <f>SUMIFS(Data!$N:$N,Data!$H:$H,$M64,Data!$E:$E,T$45,Data!$C:$C,$N$6,Data!$F:$F,T$46)</f>
        <v>0</v>
      </c>
      <c r="U64" s="77">
        <f>SUMIFS(Data!$N:$N,Data!$H:$H,$M64,Data!$E:$E,U$45,Data!$C:$C,$N$6,Data!$F:$F,U$46)</f>
        <v>0</v>
      </c>
      <c r="V64" s="2"/>
      <c r="W64" s="2"/>
      <c r="X64" s="2"/>
      <c r="AJ64" s="2"/>
      <c r="AK64" s="2"/>
    </row>
    <row r="65" spans="1:37" ht="15.75" customHeight="1" thickTop="1" thickBot="1" x14ac:dyDescent="0.35">
      <c r="A65" s="2"/>
      <c r="B65" s="70" t="s">
        <v>47</v>
      </c>
      <c r="C65" s="77">
        <f>SUMIFS(Data!$N:$N,Data!$H:$H,$B65,Data!$E:$E,C$45,Data!$F:$F,C$46)</f>
        <v>14.6601</v>
      </c>
      <c r="D65" s="77">
        <f>SUMIFS(Data!$N:$N,Data!$H:$H,$B65,Data!$E:$E,D$45,Data!$F:$F,D$46)</f>
        <v>4.2614999999999998</v>
      </c>
      <c r="E65" s="77">
        <f>SUMIFS(Data!$N:$N,Data!$H:$H,$B65,Data!$E:$E,E$45,Data!$F:$F,E$46)</f>
        <v>9.8870000000000005</v>
      </c>
      <c r="F65" s="77">
        <f>SUMIFS(Data!$N:$N,Data!$H:$H,$B65,Data!$E:$E,F$45,Data!$F:$F,F$46)</f>
        <v>15.944658</v>
      </c>
      <c r="G65" s="77">
        <f>SUMIFS(Data!$N:$N,Data!$H:$H,$B65,Data!$E:$E,G$45,Data!$F:$F,G$46)</f>
        <v>15.07600296</v>
      </c>
      <c r="H65" s="77">
        <f>SUMIFS(Data!$N:$N,Data!$H:$H,$B65,Data!$E:$E,H$45,Data!$F:$F,H$46)</f>
        <v>11.772132360000001</v>
      </c>
      <c r="I65" s="77">
        <f>SUMIFS(Data!$N:$N,Data!$H:$H,$B65,Data!$E:$E,I$45,Data!$F:$F,I$46)</f>
        <v>0</v>
      </c>
      <c r="J65" s="77">
        <f>SUMIFS(Data!$N:$N,Data!$H:$H,$B65,Data!$E:$E,J$45,Data!$F:$F,J$46)</f>
        <v>0</v>
      </c>
      <c r="L65" s="2"/>
      <c r="M65" s="70" t="s">
        <v>47</v>
      </c>
      <c r="N65" s="77">
        <f>SUMIFS(Data!$N:$N,Data!$H:$H,$M65,Data!$E:$E,N$45,Data!$C:$C,$N$6,Data!$F:$F,N$46)</f>
        <v>0.65349999999999997</v>
      </c>
      <c r="O65" s="77">
        <f>SUMIFS(Data!$N:$N,Data!$H:$H,$M65,Data!$E:$E,O$45,Data!$C:$C,$N$6,Data!$F:$F,O$46)</f>
        <v>1.2129000000000001</v>
      </c>
      <c r="P65" s="77">
        <f>SUMIFS(Data!$N:$N,Data!$H:$H,$M65,Data!$E:$E,P$45,Data!$C:$C,$N$6,Data!$F:$F,P$46)</f>
        <v>7.6867000000000001</v>
      </c>
      <c r="Q65" s="77">
        <f>SUMIFS(Data!$N:$N,Data!$H:$H,$M65,Data!$E:$E,Q$45,Data!$C:$C,$N$6,Data!$F:$F,Q$46)</f>
        <v>9.8085579999999997</v>
      </c>
      <c r="R65" s="77">
        <f>SUMIFS(Data!$N:$N,Data!$H:$H,$M65,Data!$E:$E,R$45,Data!$C:$C,$N$6,Data!$F:$F,R$46)</f>
        <v>13.6973146</v>
      </c>
      <c r="S65" s="77">
        <f>SUMIFS(Data!$N:$N,Data!$H:$H,$M65,Data!$E:$E,S$45,Data!$C:$C,$N$6,Data!$F:$F,S$46)</f>
        <v>10.393444000000001</v>
      </c>
      <c r="T65" s="77">
        <f>SUMIFS(Data!$N:$N,Data!$H:$H,$M65,Data!$E:$E,T$45,Data!$C:$C,$N$6,Data!$F:$F,T$46)</f>
        <v>0</v>
      </c>
      <c r="U65" s="77">
        <f>SUMIFS(Data!$N:$N,Data!$H:$H,$M65,Data!$E:$E,U$45,Data!$C:$C,$N$6,Data!$F:$F,U$46)</f>
        <v>0</v>
      </c>
      <c r="V65" s="2"/>
      <c r="W65" s="2"/>
      <c r="X65" s="2"/>
      <c r="AJ65" s="2"/>
      <c r="AK65" s="2"/>
    </row>
    <row r="66" spans="1:37" ht="15.75" customHeight="1" thickTop="1" thickBot="1" x14ac:dyDescent="0.35">
      <c r="A66" s="2"/>
      <c r="B66" s="70" t="s">
        <v>48</v>
      </c>
      <c r="C66" s="77">
        <f>SUMIFS(Data!$N:$N,Data!$H:$H,$B66,Data!$E:$E,C$45,Data!$F:$F,C$46)</f>
        <v>13.2505065</v>
      </c>
      <c r="D66" s="77">
        <f>SUMIFS(Data!$N:$N,Data!$H:$H,$B66,Data!$E:$E,D$45,Data!$F:$F,D$46)</f>
        <v>9.1458255000000008</v>
      </c>
      <c r="E66" s="77">
        <f>SUMIFS(Data!$N:$N,Data!$H:$H,$B66,Data!$E:$E,E$45,Data!$F:$F,E$46)</f>
        <v>1.9798694999999999</v>
      </c>
      <c r="F66" s="77">
        <f>SUMIFS(Data!$N:$N,Data!$H:$H,$B66,Data!$E:$E,F$45,Data!$F:$F,F$46)</f>
        <v>5.9277705000000003</v>
      </c>
      <c r="G66" s="77">
        <f>SUMIFS(Data!$N:$N,Data!$H:$H,$B66,Data!$E:$E,G$45,Data!$F:$F,G$46)</f>
        <v>7.9818172000000001</v>
      </c>
      <c r="H66" s="77">
        <f>SUMIFS(Data!$N:$N,Data!$H:$H,$B66,Data!$E:$E,H$45,Data!$F:$F,H$46)</f>
        <v>17.39391539</v>
      </c>
      <c r="I66" s="77">
        <f>SUMIFS(Data!$N:$N,Data!$H:$H,$B66,Data!$E:$E,I$45,Data!$F:$F,I$46)</f>
        <v>0</v>
      </c>
      <c r="J66" s="77">
        <f>SUMIFS(Data!$N:$N,Data!$H:$H,$B66,Data!$E:$E,J$45,Data!$F:$F,J$46)</f>
        <v>0</v>
      </c>
      <c r="L66" s="2"/>
      <c r="M66" s="70" t="s">
        <v>48</v>
      </c>
      <c r="N66" s="77">
        <f>SUMIFS(Data!$N:$N,Data!$H:$H,$M66,Data!$E:$E,N$45,Data!$C:$C,$N$6,Data!$F:$F,N$46)</f>
        <v>1.3180755</v>
      </c>
      <c r="O66" s="77">
        <f>SUMIFS(Data!$N:$N,Data!$H:$H,$M66,Data!$E:$E,O$45,Data!$C:$C,$N$6,Data!$F:$F,O$46)</f>
        <v>0</v>
      </c>
      <c r="P66" s="77">
        <f>SUMIFS(Data!$N:$N,Data!$H:$H,$M66,Data!$E:$E,P$45,Data!$C:$C,$N$6,Data!$F:$F,P$46)</f>
        <v>0</v>
      </c>
      <c r="Q66" s="77">
        <f>SUMIFS(Data!$N:$N,Data!$H:$H,$M66,Data!$E:$E,Q$45,Data!$C:$C,$N$6,Data!$F:$F,Q$46)</f>
        <v>0</v>
      </c>
      <c r="R66" s="77">
        <f>SUMIFS(Data!$N:$N,Data!$H:$H,$M66,Data!$E:$E,R$45,Data!$C:$C,$N$6,Data!$F:$F,R$46)</f>
        <v>4.0134428099999999</v>
      </c>
      <c r="S66" s="77">
        <f>SUMIFS(Data!$N:$N,Data!$H:$H,$M66,Data!$E:$E,S$45,Data!$C:$C,$N$6,Data!$F:$F,S$46)</f>
        <v>13.425541000000001</v>
      </c>
      <c r="T66" s="77">
        <f>SUMIFS(Data!$N:$N,Data!$H:$H,$M66,Data!$E:$E,T$45,Data!$C:$C,$N$6,Data!$F:$F,T$46)</f>
        <v>0</v>
      </c>
      <c r="U66" s="77">
        <f>SUMIFS(Data!$N:$N,Data!$H:$H,$M66,Data!$E:$E,U$45,Data!$C:$C,$N$6,Data!$F:$F,U$46)</f>
        <v>0</v>
      </c>
      <c r="V66" s="2"/>
      <c r="W66" s="2"/>
      <c r="X66" s="2"/>
      <c r="AJ66" s="2"/>
      <c r="AK66" s="2"/>
    </row>
    <row r="67" spans="1:37" ht="15.75" customHeight="1" x14ac:dyDescent="0.3">
      <c r="A67" s="2"/>
      <c r="K67" s="2"/>
      <c r="L67" s="2"/>
      <c r="M67" s="12"/>
      <c r="N67" s="26"/>
      <c r="O67" s="25"/>
      <c r="P67" s="25"/>
      <c r="Q67" s="25"/>
      <c r="R67" s="25"/>
      <c r="S67" s="25"/>
      <c r="T67" s="25"/>
      <c r="U67" s="25"/>
      <c r="V67" s="2"/>
      <c r="W67" s="2"/>
      <c r="X67" s="2"/>
      <c r="AJ67" s="2"/>
      <c r="AK67" s="2"/>
    </row>
    <row r="68" spans="1:37" ht="15.75" customHeight="1" thickBot="1" x14ac:dyDescent="0.35">
      <c r="A68" s="2"/>
      <c r="K68" s="2"/>
      <c r="L68" s="2"/>
      <c r="M68" s="18"/>
      <c r="N68" s="2"/>
      <c r="O68" s="19"/>
      <c r="P68" s="19"/>
      <c r="Q68" s="19"/>
      <c r="R68" s="19"/>
      <c r="S68" s="19"/>
      <c r="T68" s="19"/>
      <c r="U68" s="19"/>
      <c r="V68" s="2"/>
      <c r="W68" s="2"/>
      <c r="X68" s="2"/>
      <c r="AJ68" s="2"/>
      <c r="AK68" s="2"/>
    </row>
    <row r="69" spans="1:37" ht="30" customHeight="1" thickTop="1" thickBot="1" x14ac:dyDescent="0.35">
      <c r="A69" s="2"/>
      <c r="B69" s="339" t="s">
        <v>104</v>
      </c>
      <c r="C69" s="340"/>
      <c r="D69" s="340"/>
      <c r="E69" s="340"/>
      <c r="F69" s="340"/>
      <c r="G69" s="340"/>
      <c r="H69" s="340"/>
      <c r="I69" s="340"/>
      <c r="J69" s="340"/>
      <c r="K69" s="2"/>
      <c r="L69" s="2"/>
      <c r="M69" s="341" t="s">
        <v>105</v>
      </c>
      <c r="N69" s="342"/>
      <c r="O69" s="342"/>
      <c r="P69" s="342"/>
      <c r="Q69" s="342"/>
      <c r="R69" s="342"/>
      <c r="S69" s="342"/>
      <c r="T69" s="342"/>
      <c r="U69" s="342"/>
      <c r="V69" s="2"/>
      <c r="W69" s="2"/>
      <c r="X69" s="2"/>
      <c r="AJ69" s="2"/>
      <c r="AK69" s="2"/>
    </row>
    <row r="70" spans="1:37" ht="15.75" customHeight="1" thickTop="1" thickBot="1" x14ac:dyDescent="0.35">
      <c r="A70" s="2"/>
      <c r="B70" s="82"/>
      <c r="C70" s="74">
        <v>2019</v>
      </c>
      <c r="D70" s="83">
        <f>C70+1</f>
        <v>2020</v>
      </c>
      <c r="E70" s="83">
        <f t="shared" ref="E70:J70" si="16">D70+1</f>
        <v>2021</v>
      </c>
      <c r="F70" s="83">
        <f t="shared" si="16"/>
        <v>2022</v>
      </c>
      <c r="G70" s="83">
        <f t="shared" si="16"/>
        <v>2023</v>
      </c>
      <c r="H70" s="83">
        <f t="shared" si="16"/>
        <v>2024</v>
      </c>
      <c r="I70" s="83">
        <f t="shared" si="16"/>
        <v>2025</v>
      </c>
      <c r="J70" s="83">
        <f t="shared" si="16"/>
        <v>2026</v>
      </c>
      <c r="K70" s="2"/>
      <c r="L70" s="2"/>
      <c r="M70" s="82"/>
      <c r="N70" s="74">
        <v>2019</v>
      </c>
      <c r="O70" s="83">
        <f>+N70+1</f>
        <v>2020</v>
      </c>
      <c r="P70" s="83">
        <f t="shared" ref="P70:U70" si="17">+O70+1</f>
        <v>2021</v>
      </c>
      <c r="Q70" s="83">
        <f t="shared" si="17"/>
        <v>2022</v>
      </c>
      <c r="R70" s="83">
        <f t="shared" si="17"/>
        <v>2023</v>
      </c>
      <c r="S70" s="83">
        <f t="shared" si="17"/>
        <v>2024</v>
      </c>
      <c r="T70" s="83">
        <f t="shared" si="17"/>
        <v>2025</v>
      </c>
      <c r="U70" s="83">
        <f t="shared" si="17"/>
        <v>2026</v>
      </c>
      <c r="V70" s="2"/>
      <c r="W70" s="2"/>
      <c r="X70" s="2"/>
      <c r="AJ70" s="2"/>
      <c r="AK70" s="2"/>
    </row>
    <row r="71" spans="1:37" ht="18.899999999999999" customHeight="1" thickTop="1" thickBot="1" x14ac:dyDescent="0.35">
      <c r="A71" s="2"/>
      <c r="B71" s="300"/>
      <c r="C71" s="296" t="s">
        <v>85</v>
      </c>
      <c r="D71" s="296" t="s">
        <v>85</v>
      </c>
      <c r="E71" s="296" t="s">
        <v>85</v>
      </c>
      <c r="F71" s="296" t="s">
        <v>85</v>
      </c>
      <c r="G71" s="296" t="s">
        <v>85</v>
      </c>
      <c r="H71" s="296" t="s">
        <v>85</v>
      </c>
      <c r="I71" s="296" t="s">
        <v>85</v>
      </c>
      <c r="J71" s="296" t="s">
        <v>85</v>
      </c>
      <c r="K71" s="2"/>
      <c r="L71" s="2"/>
      <c r="M71" s="300"/>
      <c r="N71" s="296" t="s">
        <v>85</v>
      </c>
      <c r="O71" s="296" t="s">
        <v>85</v>
      </c>
      <c r="P71" s="296" t="s">
        <v>85</v>
      </c>
      <c r="Q71" s="296" t="s">
        <v>85</v>
      </c>
      <c r="R71" s="296" t="s">
        <v>85</v>
      </c>
      <c r="S71" s="296" t="s">
        <v>85</v>
      </c>
      <c r="T71" s="296" t="s">
        <v>85</v>
      </c>
      <c r="U71" s="296" t="s">
        <v>85</v>
      </c>
      <c r="V71" s="2"/>
      <c r="W71" s="2"/>
      <c r="X71" s="2"/>
      <c r="AJ71" s="2"/>
      <c r="AK71" s="2"/>
    </row>
    <row r="72" spans="1:37" ht="15.75" customHeight="1" thickBot="1" x14ac:dyDescent="0.35">
      <c r="A72" s="2"/>
      <c r="B72" s="89" t="s">
        <v>97</v>
      </c>
      <c r="C72" s="86">
        <f>C47/$C$47</f>
        <v>1</v>
      </c>
      <c r="D72" s="86">
        <f t="shared" ref="D72:J72" si="18">D47/$C$47</f>
        <v>0.89521515706826682</v>
      </c>
      <c r="E72" s="86">
        <f t="shared" si="18"/>
        <v>0.89544271601107306</v>
      </c>
      <c r="F72" s="86">
        <f t="shared" si="18"/>
        <v>0.97902100407254078</v>
      </c>
      <c r="G72" s="86">
        <f t="shared" si="18"/>
        <v>0.79258562366402185</v>
      </c>
      <c r="H72" s="86">
        <f t="shared" si="18"/>
        <v>0.80681720705327309</v>
      </c>
      <c r="I72" s="86">
        <f t="shared" si="18"/>
        <v>0</v>
      </c>
      <c r="J72" s="86">
        <f t="shared" si="18"/>
        <v>0</v>
      </c>
      <c r="K72" s="2"/>
      <c r="L72" s="2"/>
      <c r="M72" s="89" t="s">
        <v>97</v>
      </c>
      <c r="N72" s="86">
        <f>N47/$N$47</f>
        <v>1</v>
      </c>
      <c r="O72" s="86">
        <f t="shared" ref="O72:U72" si="19">O47/$N$47</f>
        <v>0.99708867819671376</v>
      </c>
      <c r="P72" s="86">
        <f t="shared" si="19"/>
        <v>1.0706810871072285</v>
      </c>
      <c r="Q72" s="86">
        <f t="shared" si="19"/>
        <v>1.0728138171405228</v>
      </c>
      <c r="R72" s="86">
        <f t="shared" si="19"/>
        <v>0.72753819172987932</v>
      </c>
      <c r="S72" s="86">
        <f t="shared" si="19"/>
        <v>0.72092568723984196</v>
      </c>
      <c r="T72" s="86">
        <f t="shared" si="19"/>
        <v>0</v>
      </c>
      <c r="U72" s="86">
        <f t="shared" si="19"/>
        <v>0</v>
      </c>
      <c r="V72" s="2"/>
      <c r="W72" s="2"/>
      <c r="X72" s="2"/>
      <c r="AJ72" s="2"/>
      <c r="AK72" s="2"/>
    </row>
    <row r="73" spans="1:37" ht="15.75" customHeight="1" thickBot="1" x14ac:dyDescent="0.35">
      <c r="A73" s="2"/>
      <c r="B73" s="89" t="s">
        <v>98</v>
      </c>
      <c r="C73" s="86">
        <f>C49/$C$49</f>
        <v>1</v>
      </c>
      <c r="D73" s="86">
        <f t="shared" ref="D73:J73" si="20">D49/$C$49</f>
        <v>0.71617878509041821</v>
      </c>
      <c r="E73" s="86">
        <f t="shared" si="20"/>
        <v>0.61877058370420257</v>
      </c>
      <c r="F73" s="86">
        <f t="shared" si="20"/>
        <v>0.54517435783021684</v>
      </c>
      <c r="G73" s="86">
        <f t="shared" si="20"/>
        <v>0.41043686817095149</v>
      </c>
      <c r="H73" s="86">
        <f t="shared" si="20"/>
        <v>0.32296293203666504</v>
      </c>
      <c r="I73" s="86">
        <f t="shared" si="20"/>
        <v>0</v>
      </c>
      <c r="J73" s="86">
        <f t="shared" si="20"/>
        <v>0</v>
      </c>
      <c r="K73" s="2"/>
      <c r="L73" s="2"/>
      <c r="M73" s="89" t="s">
        <v>98</v>
      </c>
      <c r="N73" s="86">
        <f>N49/$N$49</f>
        <v>1</v>
      </c>
      <c r="O73" s="86">
        <f t="shared" ref="O73:U73" si="21">O49/$N$49</f>
        <v>0.71693189442140515</v>
      </c>
      <c r="P73" s="86">
        <f t="shared" si="21"/>
        <v>0.61941666112532046</v>
      </c>
      <c r="Q73" s="86">
        <f t="shared" si="21"/>
        <v>0.54534337695589252</v>
      </c>
      <c r="R73" s="86">
        <f t="shared" si="21"/>
        <v>0.42479376730994944</v>
      </c>
      <c r="S73" s="86">
        <f t="shared" si="21"/>
        <v>0.33426003178686137</v>
      </c>
      <c r="T73" s="86">
        <f t="shared" si="21"/>
        <v>0</v>
      </c>
      <c r="U73" s="86">
        <f t="shared" si="21"/>
        <v>0</v>
      </c>
      <c r="V73" s="2"/>
      <c r="W73" s="2"/>
      <c r="X73" s="2"/>
      <c r="AJ73" s="2"/>
      <c r="AK73" s="2"/>
    </row>
    <row r="74" spans="1:37" ht="15.75" customHeight="1" thickBot="1" x14ac:dyDescent="0.35">
      <c r="A74" s="2"/>
      <c r="B74" s="89" t="s">
        <v>99</v>
      </c>
      <c r="C74" s="86">
        <f>C50/$C$50</f>
        <v>1</v>
      </c>
      <c r="D74" s="86">
        <f t="shared" ref="D74:J74" si="22">D50/$C$50</f>
        <v>0.61735391235748482</v>
      </c>
      <c r="E74" s="86">
        <f t="shared" si="22"/>
        <v>0.74695524511140932</v>
      </c>
      <c r="F74" s="86">
        <f t="shared" si="22"/>
        <v>0.7481877403843693</v>
      </c>
      <c r="G74" s="86">
        <f t="shared" si="22"/>
        <v>0.75703668062362461</v>
      </c>
      <c r="H74" s="86">
        <f t="shared" si="22"/>
        <v>0.59508537522790328</v>
      </c>
      <c r="I74" s="86">
        <f t="shared" si="22"/>
        <v>0</v>
      </c>
      <c r="J74" s="86">
        <f t="shared" si="22"/>
        <v>0</v>
      </c>
      <c r="K74" s="2"/>
      <c r="L74" s="2"/>
      <c r="M74" s="89" t="s">
        <v>99</v>
      </c>
      <c r="N74" s="86">
        <f>N50/$N$50</f>
        <v>1</v>
      </c>
      <c r="O74" s="86">
        <f t="shared" ref="O74:U74" si="23">O50/$N$50</f>
        <v>0.609766113873215</v>
      </c>
      <c r="P74" s="86">
        <f t="shared" si="23"/>
        <v>0.73776978222638012</v>
      </c>
      <c r="Q74" s="86">
        <f t="shared" si="23"/>
        <v>0.7420229903517479</v>
      </c>
      <c r="R74" s="86">
        <f t="shared" si="23"/>
        <v>0.75464719769572064</v>
      </c>
      <c r="S74" s="276">
        <f t="shared" si="23"/>
        <v>0.61037334594749171</v>
      </c>
      <c r="T74" s="276">
        <f t="shared" si="23"/>
        <v>0</v>
      </c>
      <c r="U74" s="276">
        <f t="shared" si="23"/>
        <v>0</v>
      </c>
      <c r="V74" s="2"/>
      <c r="W74" s="2"/>
      <c r="X74" s="2"/>
      <c r="AJ74" s="2"/>
      <c r="AK74" s="2"/>
    </row>
    <row r="75" spans="1:37" ht="15.75" customHeight="1" thickBot="1" x14ac:dyDescent="0.35">
      <c r="A75" s="2"/>
      <c r="B75" s="89" t="s">
        <v>100</v>
      </c>
      <c r="C75" s="86" t="e">
        <f>C59/$C$59</f>
        <v>#DIV/0!</v>
      </c>
      <c r="D75" s="86" t="e">
        <f t="shared" ref="D75:J75" si="24">D59/$C$59</f>
        <v>#DIV/0!</v>
      </c>
      <c r="E75" s="86" t="e">
        <f t="shared" si="24"/>
        <v>#DIV/0!</v>
      </c>
      <c r="F75" s="86" t="e">
        <f t="shared" si="24"/>
        <v>#DIV/0!</v>
      </c>
      <c r="G75" s="86" t="e">
        <f t="shared" si="24"/>
        <v>#DIV/0!</v>
      </c>
      <c r="H75" s="86" t="e">
        <f t="shared" si="24"/>
        <v>#DIV/0!</v>
      </c>
      <c r="I75" s="86" t="e">
        <f t="shared" si="24"/>
        <v>#DIV/0!</v>
      </c>
      <c r="J75" s="86" t="e">
        <f t="shared" si="24"/>
        <v>#DIV/0!</v>
      </c>
      <c r="K75" s="2"/>
      <c r="L75" s="2"/>
      <c r="M75" s="89" t="s">
        <v>100</v>
      </c>
      <c r="N75" s="276" t="e">
        <f>N59/$N$59</f>
        <v>#DIV/0!</v>
      </c>
      <c r="O75" s="276" t="e">
        <f t="shared" ref="O75:U75" si="25">O59/$N$59</f>
        <v>#DIV/0!</v>
      </c>
      <c r="P75" s="276" t="e">
        <f t="shared" si="25"/>
        <v>#DIV/0!</v>
      </c>
      <c r="Q75" s="276" t="e">
        <f t="shared" si="25"/>
        <v>#DIV/0!</v>
      </c>
      <c r="R75" s="276" t="e">
        <f t="shared" si="25"/>
        <v>#DIV/0!</v>
      </c>
      <c r="S75" s="276" t="e">
        <f t="shared" si="25"/>
        <v>#DIV/0!</v>
      </c>
      <c r="T75" s="276" t="e">
        <f t="shared" si="25"/>
        <v>#DIV/0!</v>
      </c>
      <c r="U75" s="276" t="e">
        <f t="shared" si="25"/>
        <v>#DIV/0!</v>
      </c>
      <c r="V75" s="2"/>
      <c r="W75" s="2"/>
      <c r="X75" s="2"/>
      <c r="AJ75" s="2"/>
      <c r="AK75" s="2"/>
    </row>
    <row r="76" spans="1:37" ht="15.75" customHeight="1" thickBot="1" x14ac:dyDescent="0.35">
      <c r="A76" s="2"/>
      <c r="B76" s="89" t="s">
        <v>101</v>
      </c>
      <c r="C76" s="86">
        <f>(C55+C58)/($C$55+$C$58)</f>
        <v>1</v>
      </c>
      <c r="D76" s="86">
        <f t="shared" ref="D76:J76" si="26">(D55+D58)/($C$55+$C$58)</f>
        <v>0.68107242800439183</v>
      </c>
      <c r="E76" s="86">
        <f t="shared" si="26"/>
        <v>0.69496697072948144</v>
      </c>
      <c r="F76" s="86">
        <f t="shared" si="26"/>
        <v>3.0477951999530459</v>
      </c>
      <c r="G76" s="86">
        <f t="shared" si="26"/>
        <v>1.6093373825418091</v>
      </c>
      <c r="H76" s="86">
        <f t="shared" si="26"/>
        <v>0</v>
      </c>
      <c r="I76" s="86">
        <f t="shared" si="26"/>
        <v>0</v>
      </c>
      <c r="J76" s="86">
        <f t="shared" si="26"/>
        <v>0</v>
      </c>
      <c r="K76" s="2"/>
      <c r="L76" s="2"/>
      <c r="M76" s="89" t="s">
        <v>101</v>
      </c>
      <c r="N76" s="86">
        <f>(N55+N58)/($N$55+$N$58)</f>
        <v>1</v>
      </c>
      <c r="O76" s="86">
        <f t="shared" ref="O76:U76" si="27">(O55+O58)/($N$55+$N$58)</f>
        <v>0.68107242800439183</v>
      </c>
      <c r="P76" s="86">
        <f t="shared" si="27"/>
        <v>0.69496697072948144</v>
      </c>
      <c r="Q76" s="86">
        <f t="shared" si="27"/>
        <v>0.60675504087230281</v>
      </c>
      <c r="R76" s="86">
        <f t="shared" si="27"/>
        <v>0.64214348108518049</v>
      </c>
      <c r="S76" s="86">
        <f t="shared" si="27"/>
        <v>0</v>
      </c>
      <c r="T76" s="86">
        <f t="shared" si="27"/>
        <v>0</v>
      </c>
      <c r="U76" s="86">
        <f t="shared" si="27"/>
        <v>0</v>
      </c>
      <c r="V76" s="2"/>
      <c r="W76" s="2"/>
      <c r="X76" s="2"/>
      <c r="AJ76" s="2"/>
      <c r="AK76" s="2"/>
    </row>
    <row r="77" spans="1:37" ht="15.7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AJ77" s="2"/>
      <c r="AK77" s="2"/>
    </row>
    <row r="78" spans="1:37" ht="15.7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AJ78" s="2"/>
      <c r="AK78" s="2"/>
    </row>
    <row r="79" spans="1:37" ht="15.7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AJ79" s="2"/>
      <c r="AK79" s="2"/>
    </row>
    <row r="80" spans="1:37" ht="15.7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AJ80" s="2"/>
      <c r="AK80" s="2"/>
    </row>
    <row r="81" spans="1:37" ht="15.7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AJ81" s="2"/>
      <c r="AK81" s="2"/>
    </row>
    <row r="82" spans="1:37" ht="15.7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AJ82" s="2"/>
      <c r="AK82" s="2"/>
    </row>
    <row r="83" spans="1:37" ht="15.7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AJ83" s="2"/>
      <c r="AK83" s="2"/>
    </row>
    <row r="84" spans="1:37" ht="15.7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AJ84" s="2"/>
      <c r="AK84" s="2"/>
    </row>
    <row r="85" spans="1:37" ht="15.7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AJ85" s="2"/>
      <c r="AK85" s="2"/>
    </row>
    <row r="86" spans="1:37" ht="15.7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AJ86" s="2"/>
      <c r="AK86" s="2"/>
    </row>
    <row r="87" spans="1:37" ht="15.7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AJ87" s="2"/>
      <c r="AK87" s="2"/>
    </row>
    <row r="88" spans="1:37" ht="15.7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AJ88" s="2"/>
      <c r="AK88" s="2"/>
    </row>
    <row r="89" spans="1:37" ht="15.7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AJ89" s="2"/>
      <c r="AK89" s="2"/>
    </row>
    <row r="90" spans="1:37" ht="15.7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AJ90" s="2"/>
      <c r="AK90" s="2"/>
    </row>
    <row r="91" spans="1:37" ht="15.7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AJ91" s="2"/>
      <c r="AK91" s="2"/>
    </row>
    <row r="92" spans="1:37" ht="15.7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AJ92" s="2"/>
      <c r="AK92" s="2"/>
    </row>
    <row r="93" spans="1:37" ht="15.7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AJ93" s="2"/>
      <c r="AK93" s="2"/>
    </row>
    <row r="94" spans="1:37" ht="15.7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AJ94" s="2"/>
      <c r="AK94" s="2"/>
    </row>
    <row r="95" spans="1:37" ht="15.7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AJ95" s="2"/>
      <c r="AK95" s="2"/>
    </row>
    <row r="96" spans="1:37" ht="15.7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AJ96" s="2"/>
      <c r="AK96" s="2"/>
    </row>
    <row r="97" spans="1:37" ht="15.7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AJ97" s="2"/>
      <c r="AK97" s="2"/>
    </row>
    <row r="98" spans="1:37" ht="15.7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AJ98" s="2"/>
      <c r="AK98" s="2"/>
    </row>
    <row r="99" spans="1:37" ht="15.7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AJ99" s="2"/>
      <c r="AK99" s="2"/>
    </row>
    <row r="100" spans="1:37" ht="15.7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AJ100" s="2"/>
      <c r="AK100" s="2"/>
    </row>
    <row r="101" spans="1:37" ht="15.7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AJ101" s="2"/>
      <c r="AK101" s="2"/>
    </row>
    <row r="102" spans="1:37" ht="15.7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AJ102" s="2"/>
      <c r="AK102" s="2"/>
    </row>
    <row r="103" spans="1:37" ht="15.7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AJ103" s="2"/>
      <c r="AK103" s="2"/>
    </row>
    <row r="104" spans="1:37" ht="15.7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AJ104" s="2"/>
      <c r="AK104" s="2"/>
    </row>
    <row r="105" spans="1:37" ht="15.7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AJ105" s="2"/>
      <c r="AK105" s="2"/>
    </row>
    <row r="106" spans="1:37" ht="15.7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AJ106" s="2"/>
      <c r="AK106" s="2"/>
    </row>
    <row r="107" spans="1:37" ht="15.7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AJ107" s="2"/>
      <c r="AK107" s="2"/>
    </row>
    <row r="108" spans="1:37" ht="15.7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AJ108" s="2"/>
      <c r="AK108" s="2"/>
    </row>
    <row r="109" spans="1:37" ht="15.7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AJ109" s="2"/>
      <c r="AK109" s="2"/>
    </row>
    <row r="110" spans="1:37" ht="15.7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AJ110" s="2"/>
      <c r="AK110" s="2"/>
    </row>
    <row r="111" spans="1:37" ht="15.7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AJ111" s="2"/>
      <c r="AK111" s="2"/>
    </row>
    <row r="112" spans="1:37" ht="15.7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AJ112" s="2"/>
      <c r="AK112" s="2"/>
    </row>
    <row r="113" spans="1:37" ht="15.7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AJ113" s="2"/>
      <c r="AK113" s="2"/>
    </row>
    <row r="114" spans="1:37" ht="15.7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AJ114" s="2"/>
      <c r="AK114" s="2"/>
    </row>
    <row r="115" spans="1:37" ht="15.7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AJ115" s="2"/>
      <c r="AK115" s="2"/>
    </row>
    <row r="116" spans="1:37" ht="15.7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AJ116" s="2"/>
      <c r="AK116" s="2"/>
    </row>
    <row r="117" spans="1:37" ht="15.7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AJ117" s="2"/>
      <c r="AK117" s="2"/>
    </row>
    <row r="118" spans="1:37" ht="15.7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AJ118" s="2"/>
      <c r="AK118" s="2"/>
    </row>
    <row r="119" spans="1:37" ht="15.7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AJ119" s="2"/>
      <c r="AK119" s="2"/>
    </row>
    <row r="120" spans="1:37" ht="15.7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AJ120" s="2"/>
      <c r="AK120" s="2"/>
    </row>
    <row r="121" spans="1:37" ht="15.7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AJ121" s="2"/>
      <c r="AK121" s="2"/>
    </row>
    <row r="122" spans="1:37" ht="15.7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AJ122" s="2"/>
      <c r="AK122" s="2"/>
    </row>
    <row r="123" spans="1:37" ht="15.7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AJ123" s="2"/>
      <c r="AK123" s="2"/>
    </row>
    <row r="124" spans="1:37" ht="15.7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AJ124" s="2"/>
      <c r="AK124" s="2"/>
    </row>
    <row r="125" spans="1:37" ht="15.7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AJ125" s="2"/>
      <c r="AK125" s="2"/>
    </row>
    <row r="126" spans="1:37" ht="15.7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AJ126" s="2"/>
      <c r="AK126" s="2"/>
    </row>
    <row r="127" spans="1:37" ht="15.7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AJ127" s="2"/>
      <c r="AK127" s="2"/>
    </row>
    <row r="128" spans="1:37" ht="15.7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AJ128" s="2"/>
      <c r="AK128" s="2"/>
    </row>
    <row r="129" spans="1:37" ht="15.7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AJ129" s="2"/>
      <c r="AK129" s="2"/>
    </row>
    <row r="130" spans="1:37" ht="15.7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AJ130" s="2"/>
      <c r="AK130" s="2"/>
    </row>
    <row r="131" spans="1:37" ht="15.7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AJ131" s="2"/>
      <c r="AK131" s="2"/>
    </row>
    <row r="132" spans="1:37" ht="15.7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AJ132" s="2"/>
      <c r="AK132" s="2"/>
    </row>
    <row r="133" spans="1:37" ht="15.7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AJ133" s="2"/>
      <c r="AK133" s="2"/>
    </row>
    <row r="134" spans="1:37" ht="15.7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AJ134" s="2"/>
      <c r="AK134" s="2"/>
    </row>
    <row r="135" spans="1:37" ht="15.7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AJ135" s="2"/>
      <c r="AK135" s="2"/>
    </row>
    <row r="136" spans="1:37" ht="15.7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AJ136" s="2"/>
      <c r="AK136" s="2"/>
    </row>
    <row r="137" spans="1:37" ht="15.7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AJ137" s="2"/>
      <c r="AK137" s="2"/>
    </row>
    <row r="138" spans="1:37" ht="15.7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AJ138" s="2"/>
      <c r="AK138" s="2"/>
    </row>
    <row r="139" spans="1:37" ht="15.7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AJ139" s="2"/>
      <c r="AK139" s="2"/>
    </row>
    <row r="140" spans="1:37" ht="15.7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AJ140" s="2"/>
      <c r="AK140" s="2"/>
    </row>
    <row r="141" spans="1:37" ht="15.7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AJ141" s="2"/>
      <c r="AK141" s="2"/>
    </row>
    <row r="142" spans="1:37" ht="15.7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AJ142" s="2"/>
      <c r="AK142" s="2"/>
    </row>
    <row r="143" spans="1:37" ht="15.7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AJ143" s="2"/>
      <c r="AK143" s="2"/>
    </row>
    <row r="144" spans="1:37" ht="15.7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AJ144" s="2"/>
      <c r="AK144" s="2"/>
    </row>
    <row r="145" spans="1:37" ht="15.7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AJ145" s="2"/>
      <c r="AK145" s="2"/>
    </row>
    <row r="146" spans="1:37" ht="15.7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AJ146" s="2"/>
      <c r="AK146" s="2"/>
    </row>
    <row r="147" spans="1:37" ht="15.7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AJ147" s="2"/>
      <c r="AK147" s="2"/>
    </row>
    <row r="148" spans="1:37" ht="15.7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AJ148" s="2"/>
      <c r="AK148" s="2"/>
    </row>
    <row r="149" spans="1:37" ht="15.7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AJ149" s="2"/>
      <c r="AK149" s="2"/>
    </row>
    <row r="150" spans="1:37" ht="15.7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AJ150" s="2"/>
      <c r="AK150" s="2"/>
    </row>
    <row r="151" spans="1:37" ht="15.7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AJ151" s="2"/>
      <c r="AK151" s="2"/>
    </row>
    <row r="152" spans="1:37" ht="15.7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AJ152" s="2"/>
      <c r="AK152" s="2"/>
    </row>
    <row r="153" spans="1:37" ht="15.7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AJ153" s="2"/>
      <c r="AK153" s="2"/>
    </row>
    <row r="154" spans="1:37" ht="15.7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AJ154" s="2"/>
      <c r="AK154" s="2"/>
    </row>
    <row r="155" spans="1:37" ht="15.7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AJ155" s="2"/>
      <c r="AK155" s="2"/>
    </row>
    <row r="156" spans="1:37" ht="15.7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AJ156" s="2"/>
      <c r="AK156" s="2"/>
    </row>
    <row r="157" spans="1:37" ht="15.7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AJ157" s="2"/>
      <c r="AK157" s="2"/>
    </row>
    <row r="158" spans="1:37" ht="15.7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AJ158" s="2"/>
      <c r="AK158" s="2"/>
    </row>
    <row r="159" spans="1:37" ht="15.7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AJ159" s="2"/>
      <c r="AK159" s="2"/>
    </row>
    <row r="160" spans="1:37" ht="15.7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AJ160" s="2"/>
      <c r="AK160" s="2"/>
    </row>
    <row r="161" spans="1:37" ht="15.7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AJ161" s="2"/>
      <c r="AK161" s="2"/>
    </row>
    <row r="162" spans="1:37" ht="15.7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AJ162" s="2"/>
      <c r="AK162" s="2"/>
    </row>
    <row r="163" spans="1:37" ht="15.7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AJ163" s="2"/>
      <c r="AK163" s="2"/>
    </row>
    <row r="164" spans="1:37" ht="15.7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AJ164" s="2"/>
      <c r="AK164" s="2"/>
    </row>
    <row r="165" spans="1:37" ht="15.7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AJ165" s="2"/>
      <c r="AK165" s="2"/>
    </row>
    <row r="166" spans="1:37" ht="15.7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AJ166" s="2"/>
      <c r="AK166" s="2"/>
    </row>
    <row r="167" spans="1:37" ht="15.7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AJ167" s="2"/>
      <c r="AK167" s="2"/>
    </row>
    <row r="168" spans="1:37" ht="15.7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AJ168" s="2"/>
      <c r="AK168" s="2"/>
    </row>
    <row r="169" spans="1:37" ht="15.7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AJ169" s="2"/>
      <c r="AK169" s="2"/>
    </row>
    <row r="170" spans="1:37" ht="15.7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AJ170" s="2"/>
      <c r="AK170" s="2"/>
    </row>
    <row r="171" spans="1:37" ht="15.7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AJ171" s="2"/>
      <c r="AK171" s="2"/>
    </row>
    <row r="172" spans="1:37" ht="15.7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AJ172" s="2"/>
      <c r="AK172" s="2"/>
    </row>
    <row r="173" spans="1:37" ht="15.7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AJ173" s="2"/>
      <c r="AK173" s="2"/>
    </row>
    <row r="174" spans="1:37" ht="15.7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AJ174" s="2"/>
      <c r="AK174" s="2"/>
    </row>
    <row r="175" spans="1:37" ht="15.7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AJ175" s="2"/>
      <c r="AK175" s="2"/>
    </row>
    <row r="176" spans="1:37" ht="15.7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AJ176" s="2"/>
      <c r="AK176" s="2"/>
    </row>
    <row r="177" spans="1:37" ht="15.7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AJ177" s="2"/>
      <c r="AK177" s="2"/>
    </row>
    <row r="178" spans="1:37" ht="15.7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AJ178" s="2"/>
      <c r="AK178" s="2"/>
    </row>
    <row r="179" spans="1:37" ht="15.7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AJ179" s="2"/>
      <c r="AK179" s="2"/>
    </row>
    <row r="180" spans="1:37" ht="15.7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AJ180" s="2"/>
      <c r="AK180" s="2"/>
    </row>
    <row r="181" spans="1:37" ht="15.7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AJ181" s="2"/>
      <c r="AK181" s="2"/>
    </row>
    <row r="182" spans="1:37" ht="15.7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AJ182" s="2"/>
      <c r="AK182" s="2"/>
    </row>
    <row r="183" spans="1:37" ht="15.7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AJ183" s="2"/>
      <c r="AK183" s="2"/>
    </row>
    <row r="184" spans="1:37" ht="15.7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AJ184" s="2"/>
      <c r="AK184" s="2"/>
    </row>
    <row r="185" spans="1:37" ht="15.7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AJ185" s="2"/>
      <c r="AK185" s="2"/>
    </row>
    <row r="186" spans="1:37" ht="15.7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AJ186" s="2"/>
      <c r="AK186" s="2"/>
    </row>
    <row r="187" spans="1:37" ht="15.7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AJ187" s="2"/>
      <c r="AK187" s="2"/>
    </row>
    <row r="188" spans="1:37" ht="15.7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AJ188" s="2"/>
      <c r="AK188" s="2"/>
    </row>
    <row r="189" spans="1:37" ht="15.7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AJ189" s="2"/>
      <c r="AK189" s="2"/>
    </row>
    <row r="190" spans="1:37" ht="15.7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AJ190" s="2"/>
      <c r="AK190" s="2"/>
    </row>
    <row r="191" spans="1:37" ht="15.7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AJ191" s="2"/>
      <c r="AK191" s="2"/>
    </row>
    <row r="192" spans="1:37" ht="15.7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AJ192" s="2"/>
      <c r="AK192" s="2"/>
    </row>
    <row r="193" spans="1:37" ht="15.7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AJ193" s="2"/>
      <c r="AK193" s="2"/>
    </row>
    <row r="194" spans="1:37" ht="15.7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AJ194" s="2"/>
      <c r="AK194" s="2"/>
    </row>
    <row r="195" spans="1:37" ht="15.7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AJ195" s="2"/>
      <c r="AK195" s="2"/>
    </row>
    <row r="196" spans="1:37" ht="15.7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AJ196" s="2"/>
      <c r="AK196" s="2"/>
    </row>
    <row r="197" spans="1:37" ht="15.7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AJ197" s="2"/>
      <c r="AK197" s="2"/>
    </row>
    <row r="198" spans="1:37" ht="15.7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AJ198" s="2"/>
      <c r="AK198" s="2"/>
    </row>
    <row r="199" spans="1:37" ht="15.7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AJ199" s="2"/>
      <c r="AK199" s="2"/>
    </row>
    <row r="200" spans="1:37" ht="15.7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AJ200" s="2"/>
      <c r="AK200" s="2"/>
    </row>
    <row r="201" spans="1:37" ht="15.7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AJ201" s="2"/>
      <c r="AK201" s="2"/>
    </row>
    <row r="202" spans="1:37" ht="15.7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AJ202" s="2"/>
      <c r="AK202" s="2"/>
    </row>
    <row r="203" spans="1:37" ht="15.7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AJ203" s="2"/>
      <c r="AK203" s="2"/>
    </row>
    <row r="204" spans="1:37" ht="15.7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AJ204" s="2"/>
      <c r="AK204" s="2"/>
    </row>
    <row r="205" spans="1:37" ht="15.7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AJ205" s="2"/>
      <c r="AK205" s="2"/>
    </row>
    <row r="206" spans="1:37" ht="15.7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AJ206" s="2"/>
      <c r="AK206" s="2"/>
    </row>
    <row r="207" spans="1:37" ht="15.7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AJ207" s="2"/>
      <c r="AK207" s="2"/>
    </row>
    <row r="208" spans="1:37" ht="15.7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AJ208" s="2"/>
      <c r="AK208" s="2"/>
    </row>
    <row r="209" spans="1:37" ht="15.7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AJ209" s="2"/>
      <c r="AK209" s="2"/>
    </row>
    <row r="210" spans="1:37" ht="15.7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AJ210" s="2"/>
      <c r="AK210" s="2"/>
    </row>
    <row r="211" spans="1:37" ht="15.7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AJ211" s="2"/>
      <c r="AK211" s="2"/>
    </row>
    <row r="212" spans="1:37" ht="15.7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AJ212" s="2"/>
      <c r="AK212" s="2"/>
    </row>
    <row r="213" spans="1:37" ht="15.7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AJ213" s="2"/>
      <c r="AK213" s="2"/>
    </row>
    <row r="214" spans="1:37" ht="15.7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AJ214" s="2"/>
      <c r="AK214" s="2"/>
    </row>
    <row r="215" spans="1:37" ht="15.7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AJ215" s="2"/>
      <c r="AK215" s="2"/>
    </row>
    <row r="216" spans="1:37" ht="15.7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AJ216" s="2"/>
      <c r="AK216" s="2"/>
    </row>
    <row r="217" spans="1:37" ht="15.7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AJ217" s="2"/>
      <c r="AK217" s="2"/>
    </row>
    <row r="218" spans="1:37" ht="15.7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AJ218" s="2"/>
      <c r="AK218" s="2"/>
    </row>
    <row r="219" spans="1:37" ht="15.7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AJ219" s="2"/>
      <c r="AK219" s="2"/>
    </row>
    <row r="220" spans="1:37" ht="15.7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AJ220" s="2"/>
      <c r="AK220" s="2"/>
    </row>
    <row r="221" spans="1:37" ht="15.7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AJ221" s="2"/>
      <c r="AK221" s="2"/>
    </row>
    <row r="222" spans="1:37" ht="15.7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AJ222" s="2"/>
      <c r="AK222" s="2"/>
    </row>
    <row r="223" spans="1:37" ht="15.7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AJ223" s="2"/>
      <c r="AK223" s="2"/>
    </row>
    <row r="224" spans="1:37" ht="15.7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AJ224" s="2"/>
      <c r="AK224" s="2"/>
    </row>
    <row r="225" spans="1:37" ht="15.7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AJ225" s="2"/>
      <c r="AK225" s="2"/>
    </row>
    <row r="226" spans="1:37" ht="15.7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AJ226" s="2"/>
      <c r="AK226" s="2"/>
    </row>
    <row r="227" spans="1:37" ht="15.7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AJ227" s="2"/>
      <c r="AK227" s="2"/>
    </row>
    <row r="228" spans="1:37" ht="15.7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AJ228" s="2"/>
      <c r="AK228" s="2"/>
    </row>
    <row r="229" spans="1:37" ht="15.7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AJ229" s="2"/>
      <c r="AK229" s="2"/>
    </row>
    <row r="230" spans="1:37" ht="15.7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AJ230" s="2"/>
      <c r="AK230" s="2"/>
    </row>
    <row r="231" spans="1:37" ht="15.7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AJ231" s="2"/>
      <c r="AK231" s="2"/>
    </row>
    <row r="232" spans="1:37" ht="15.7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AJ232" s="2"/>
      <c r="AK232" s="2"/>
    </row>
    <row r="233" spans="1:37" ht="15.7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AJ233" s="2"/>
      <c r="AK233" s="2"/>
    </row>
    <row r="234" spans="1:37" ht="15.7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AJ234" s="2"/>
      <c r="AK234" s="2"/>
    </row>
    <row r="235" spans="1:37" ht="15.7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AJ235" s="2"/>
      <c r="AK235" s="2"/>
    </row>
    <row r="236" spans="1:37" ht="15.7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AJ236" s="2"/>
      <c r="AK236" s="2"/>
    </row>
    <row r="237" spans="1:37" ht="140.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AJ237" s="2"/>
      <c r="AK237" s="2"/>
    </row>
    <row r="239" spans="1:37" ht="15.7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AJ239" s="2"/>
      <c r="AK239" s="2"/>
    </row>
    <row r="240" spans="1:37" ht="15.7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AJ240" s="2"/>
      <c r="AK240" s="2"/>
    </row>
    <row r="241" spans="1:37" ht="15.7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ht="15.7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ht="15.7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ht="15.7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ht="15.7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ht="15.7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ht="15.7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ht="15.7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ht="15.7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ht="15.7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ht="15.7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ht="15.7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5.7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ht="15.7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ht="15.7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ht="15.7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ht="15.7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ht="15.7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ht="15.7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ht="15.7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ht="15.7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ht="15.7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ht="15.7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ht="15.7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ht="15.7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5.7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ht="15.7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ht="15.7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ht="15.7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ht="15.7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ht="15.7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ht="15.7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ht="15.7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ht="15.7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ht="15.7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ht="15.7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ht="15.7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ht="15.7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ht="15.75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ht="15.75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ht="15.7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ht="15.7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ht="15.7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5.7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5.7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5.7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5.7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5.7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5.7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5.7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5.7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5.7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5.7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5.7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5.7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5.7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5.7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5.7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5.7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5.7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5.7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15.7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15.7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5.7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15.7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15.7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15.7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15.7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15.7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15.7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15.7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15.7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15.7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15.7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15.7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15.7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15.7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15.7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15.7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15.7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15.7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15.7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15.7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15.7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15.7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15.7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15.7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15.7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5.7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5.7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15.7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5.7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15.7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15.7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15.7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15.7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15.7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15.7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15.7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15.7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15.7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15.7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15.7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15.7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15.7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15.7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15.7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15.7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15.7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15.7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15.7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15.7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15.7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15.7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15.7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15.7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15.7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15.7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15.7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15.7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15.7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15.7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15.7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15.7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15.7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15.7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15.7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15.7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5.7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15.7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15.7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15.7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15.7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15.7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15.7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15.7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15.7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15.7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15.7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15.7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15.7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15.7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15.7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15.7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15.7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15.7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15.7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15.7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15.7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15.7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15.7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15.7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15.7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15.7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15.7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15.7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15.7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15.7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15.7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15.7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5.7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5.7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5.7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5.7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5.7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5.7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5.7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5.7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5.7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5.7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5.7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5.7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5.7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5.7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5.7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5.7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5.7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5.7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5.7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5.7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5.7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5.7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5.7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5.7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5.7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5.7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5.7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5.7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5.7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5.7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5.7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5.7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5.7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5.7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5.7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</sheetData>
  <mergeCells count="11">
    <mergeCell ref="Y8:Z8"/>
    <mergeCell ref="B33:J33"/>
    <mergeCell ref="M33:U33"/>
    <mergeCell ref="B44:J44"/>
    <mergeCell ref="M44:U44"/>
    <mergeCell ref="B69:J69"/>
    <mergeCell ref="M69:U69"/>
    <mergeCell ref="B4:C4"/>
    <mergeCell ref="M4:N4"/>
    <mergeCell ref="B8:J8"/>
    <mergeCell ref="M8:U8"/>
  </mergeCell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B1F7EB63-F51B-A04A-AA8A-CB371A2AF0AD}">
          <x14:formula1>
            <xm:f>'Input keuzevariabelen'!$B$11:$B$13</xm:f>
          </x14:formula1>
          <xm:sqref>N6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434E9-54B9-8444-8CFC-0655772BE7DE}">
  <dimension ref="A1:AJ960"/>
  <sheetViews>
    <sheetView topLeftCell="E2" zoomScaleNormal="100" workbookViewId="0">
      <selection activeCell="M26" sqref="M26"/>
    </sheetView>
  </sheetViews>
  <sheetFormatPr defaultColWidth="12.59765625" defaultRowHeight="15" customHeight="1" x14ac:dyDescent="0.25"/>
  <cols>
    <col min="1" max="1" width="3" style="161" customWidth="1"/>
    <col min="2" max="2" width="54" style="161" customWidth="1"/>
    <col min="3" max="3" width="27.8984375" style="161" customWidth="1"/>
    <col min="4" max="4" width="18.8984375" style="161" customWidth="1"/>
    <col min="5" max="5" width="20.3984375" style="161" customWidth="1"/>
    <col min="6" max="6" width="15.09765625" style="161" customWidth="1"/>
    <col min="7" max="7" width="15.09765625" style="161" bestFit="1" customWidth="1"/>
    <col min="8" max="8" width="3.09765625" style="161" customWidth="1"/>
    <col min="9" max="9" width="50.5" style="161" customWidth="1"/>
    <col min="10" max="10" width="27.09765625" style="161" customWidth="1"/>
    <col min="11" max="11" width="19.59765625" style="161" customWidth="1"/>
    <col min="12" max="12" width="20.59765625" style="161" customWidth="1"/>
    <col min="13" max="13" width="18" style="161" customWidth="1"/>
    <col min="14" max="14" width="15.09765625" style="222" bestFit="1" customWidth="1"/>
    <col min="15" max="15" width="4.8984375" style="222" customWidth="1"/>
    <col min="16" max="21" width="17.09765625" style="222" customWidth="1"/>
    <col min="22" max="22" width="17.09765625" style="161" customWidth="1"/>
    <col min="23" max="30" width="3" style="161" customWidth="1"/>
    <col min="31" max="31" width="20.09765625" style="161" customWidth="1"/>
    <col min="32" max="32" width="21" style="161" customWidth="1"/>
    <col min="33" max="33" width="31.5" style="161" customWidth="1"/>
    <col min="34" max="34" width="8.3984375" style="161" customWidth="1"/>
    <col min="35" max="35" width="10.8984375" style="161" customWidth="1"/>
    <col min="36" max="36" width="8" style="161" customWidth="1"/>
    <col min="37" max="16384" width="12.59765625" style="161"/>
  </cols>
  <sheetData>
    <row r="1" spans="1:36" ht="49.5" customHeight="1" x14ac:dyDescent="0.3">
      <c r="A1" s="160"/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</row>
    <row r="2" spans="1:36" ht="49.5" customHeight="1" x14ac:dyDescent="0.3">
      <c r="A2" s="160"/>
      <c r="B2" s="353" t="s">
        <v>106</v>
      </c>
      <c r="C2" s="353"/>
      <c r="D2" s="353"/>
      <c r="E2" s="353"/>
      <c r="F2" s="353"/>
      <c r="G2" s="353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2"/>
      <c r="AA2" s="162"/>
      <c r="AB2" s="162"/>
      <c r="AC2" s="160"/>
      <c r="AD2" s="160"/>
      <c r="AE2" s="160"/>
      <c r="AF2" s="160"/>
      <c r="AG2" s="160"/>
      <c r="AH2" s="160"/>
      <c r="AI2" s="160"/>
      <c r="AJ2" s="160"/>
    </row>
    <row r="3" spans="1:36" ht="24.9" customHeight="1" x14ac:dyDescent="0.3">
      <c r="A3" s="160"/>
      <c r="B3" s="246"/>
      <c r="C3" s="246"/>
      <c r="D3" s="246"/>
      <c r="E3" s="246"/>
      <c r="F3" s="246"/>
      <c r="G3" s="246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2"/>
      <c r="AA3" s="162"/>
      <c r="AB3" s="162"/>
      <c r="AC3" s="160"/>
      <c r="AD3" s="160"/>
      <c r="AE3" s="160"/>
      <c r="AF3" s="160"/>
      <c r="AG3" s="160"/>
      <c r="AH3" s="160"/>
      <c r="AI3" s="160"/>
      <c r="AJ3" s="160"/>
    </row>
    <row r="4" spans="1:36" ht="15.75" customHeight="1" thickBot="1" x14ac:dyDescent="0.35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</row>
    <row r="5" spans="1:36" ht="24" customHeight="1" thickTop="1" thickBot="1" x14ac:dyDescent="0.35">
      <c r="A5" s="160"/>
      <c r="B5" s="347" t="s">
        <v>107</v>
      </c>
      <c r="C5" s="348"/>
      <c r="D5" s="348"/>
      <c r="E5" s="163"/>
      <c r="F5" s="163"/>
      <c r="G5" s="160"/>
      <c r="H5" s="160"/>
      <c r="I5" s="349" t="s">
        <v>108</v>
      </c>
      <c r="J5" s="358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</row>
    <row r="6" spans="1:36" ht="15.75" customHeight="1" thickTop="1" thickBot="1" x14ac:dyDescent="0.35">
      <c r="A6" s="160"/>
      <c r="B6" s="164" t="s">
        <v>7</v>
      </c>
      <c r="C6" s="359" t="s">
        <v>8</v>
      </c>
      <c r="D6" s="360"/>
      <c r="E6" s="165"/>
      <c r="F6" s="165"/>
      <c r="G6" s="160"/>
      <c r="H6" s="160"/>
      <c r="I6" s="243" t="s">
        <v>7</v>
      </c>
      <c r="J6" s="244" t="s">
        <v>8</v>
      </c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</row>
    <row r="7" spans="1:36" ht="15" customHeight="1" thickTop="1" thickBot="1" x14ac:dyDescent="0.35">
      <c r="A7" s="160"/>
      <c r="B7" s="166" t="s">
        <v>9</v>
      </c>
      <c r="C7" s="361">
        <v>2023</v>
      </c>
      <c r="D7" s="362"/>
      <c r="E7" s="167"/>
      <c r="F7" s="160"/>
      <c r="G7" s="160"/>
      <c r="H7" s="160"/>
      <c r="I7" s="168" t="s">
        <v>10</v>
      </c>
      <c r="J7" s="169" t="s">
        <v>11</v>
      </c>
      <c r="K7" s="167" t="str">
        <f xml:space="preserve"> "Figuur E2. Energieverbruik " &amp; J7</f>
        <v>Figuur E2. Energieverbruik Selecta Netherlands</v>
      </c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</row>
    <row r="8" spans="1:36" ht="15" customHeight="1" thickBot="1" x14ac:dyDescent="0.35">
      <c r="A8" s="160"/>
      <c r="B8" s="170" t="s">
        <v>12</v>
      </c>
      <c r="C8" s="361" t="s">
        <v>13</v>
      </c>
      <c r="D8" s="362"/>
      <c r="E8" s="160"/>
      <c r="F8" s="160"/>
      <c r="G8" s="160"/>
      <c r="H8" s="160"/>
      <c r="I8" s="166" t="s">
        <v>9</v>
      </c>
      <c r="J8" s="126">
        <v>2023</v>
      </c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</row>
    <row r="9" spans="1:36" ht="15" customHeight="1" thickTop="1" thickBot="1" x14ac:dyDescent="0.35">
      <c r="A9" s="160"/>
      <c r="B9" s="171"/>
      <c r="C9" s="172"/>
      <c r="D9" s="173"/>
      <c r="E9" s="160"/>
      <c r="F9" s="160"/>
      <c r="G9" s="160"/>
      <c r="H9" s="160"/>
      <c r="I9" s="170" t="s">
        <v>12</v>
      </c>
      <c r="J9" s="44" t="s">
        <v>13</v>
      </c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</row>
    <row r="10" spans="1:36" ht="15.75" customHeight="1" thickTop="1" thickBot="1" x14ac:dyDescent="0.35">
      <c r="A10" s="160"/>
      <c r="B10" s="160"/>
      <c r="C10" s="160"/>
      <c r="D10" s="174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</row>
    <row r="11" spans="1:36" ht="33.75" customHeight="1" thickTop="1" thickBot="1" x14ac:dyDescent="0.35">
      <c r="A11" s="160"/>
      <c r="B11" s="351" t="s">
        <v>109</v>
      </c>
      <c r="C11" s="352"/>
      <c r="D11" s="352"/>
      <c r="E11" s="352"/>
      <c r="F11" s="352"/>
      <c r="G11" s="175"/>
      <c r="H11" s="160"/>
      <c r="I11" s="363" t="s">
        <v>110</v>
      </c>
      <c r="J11" s="364"/>
      <c r="K11" s="364"/>
      <c r="L11" s="364"/>
      <c r="M11" s="364"/>
      <c r="N11" s="220"/>
      <c r="O11" s="217"/>
      <c r="P11" s="217"/>
      <c r="Q11" s="217"/>
      <c r="R11" s="217"/>
      <c r="S11" s="217"/>
      <c r="T11" s="223"/>
      <c r="U11" s="175"/>
      <c r="V11" s="175"/>
      <c r="W11" s="160"/>
      <c r="X11" s="354"/>
      <c r="Y11" s="355"/>
      <c r="Z11" s="175"/>
      <c r="AA11" s="175"/>
      <c r="AB11" s="176"/>
      <c r="AC11" s="160"/>
      <c r="AD11" s="160"/>
      <c r="AE11" s="160"/>
      <c r="AF11" s="160"/>
      <c r="AG11" s="160"/>
      <c r="AH11" s="160"/>
      <c r="AI11" s="160"/>
      <c r="AJ11" s="160"/>
    </row>
    <row r="12" spans="1:36" ht="30" customHeight="1" thickTop="1" thickBot="1" x14ac:dyDescent="0.35">
      <c r="A12" s="160"/>
      <c r="B12" s="179" t="s">
        <v>111</v>
      </c>
      <c r="C12" s="180" t="s">
        <v>17</v>
      </c>
      <c r="D12" s="180" t="s">
        <v>18</v>
      </c>
      <c r="E12" s="181" t="s">
        <v>112</v>
      </c>
      <c r="F12" s="182" t="s">
        <v>113</v>
      </c>
      <c r="G12" s="160"/>
      <c r="H12" s="160"/>
      <c r="I12" s="179" t="s">
        <v>111</v>
      </c>
      <c r="J12" s="180" t="s">
        <v>17</v>
      </c>
      <c r="K12" s="180" t="s">
        <v>18</v>
      </c>
      <c r="L12" s="181" t="s">
        <v>112</v>
      </c>
      <c r="M12" s="182" t="s">
        <v>113</v>
      </c>
      <c r="N12" s="217"/>
      <c r="O12" s="217"/>
      <c r="P12" s="217"/>
      <c r="Q12" s="224"/>
      <c r="R12" s="224"/>
      <c r="S12" s="224"/>
      <c r="T12" s="224"/>
      <c r="U12" s="160"/>
      <c r="V12" s="160"/>
      <c r="W12" s="160"/>
      <c r="X12" s="183"/>
      <c r="Y12" s="183"/>
      <c r="Z12" s="183"/>
      <c r="AA12" s="184"/>
      <c r="AB12" s="184"/>
      <c r="AC12" s="160"/>
      <c r="AD12" s="160"/>
      <c r="AE12" s="160"/>
      <c r="AF12" s="160"/>
      <c r="AG12" s="160"/>
      <c r="AH12" s="160"/>
      <c r="AI12" s="160"/>
      <c r="AJ12" s="160"/>
    </row>
    <row r="13" spans="1:36" ht="15.75" customHeight="1" thickTop="1" thickBot="1" x14ac:dyDescent="0.35">
      <c r="A13" s="160"/>
      <c r="B13" s="185" t="s">
        <v>21</v>
      </c>
      <c r="C13" s="52">
        <f>SUMIFS(Data!$J:$J,Data!$H:$H,B13,Data!$E:$E,$C$7,Data!$F:$F,$C$8)</f>
        <v>768613</v>
      </c>
      <c r="D13" s="186" t="s">
        <v>22</v>
      </c>
      <c r="E13" s="187">
        <f>SUMIFS('Input keuzevariabelen'!$P:$P,'Input keuzevariabelen'!$M:$M,B13)</f>
        <v>3.1649999999999998E-2</v>
      </c>
      <c r="F13" s="188">
        <f t="shared" ref="F13:F25" si="0">E13*C13</f>
        <v>24326.601449999998</v>
      </c>
      <c r="G13" s="221">
        <f t="shared" ref="G13:G26" si="1">F13/$F$26</f>
        <v>0.45151037518490128</v>
      </c>
      <c r="H13" s="160"/>
      <c r="I13" s="185" t="s">
        <v>21</v>
      </c>
      <c r="J13" s="61">
        <f>SUMIFS(Data!$J:$J,Data!$H:$H,I13,Data!$E:$E,$J$8,Data!$C:$C,$J$7,Data!$F:$F,$J$9)</f>
        <v>101632</v>
      </c>
      <c r="K13" s="186" t="s">
        <v>22</v>
      </c>
      <c r="L13" s="187">
        <v>3.1649999999999998E-2</v>
      </c>
      <c r="M13" s="188">
        <f>L13*J13</f>
        <v>3216.6527999999998</v>
      </c>
      <c r="N13" s="221">
        <f t="shared" ref="N13:N18" si="2">M13/$M$26</f>
        <v>0.13883471135209507</v>
      </c>
      <c r="O13" s="217"/>
      <c r="P13" s="217"/>
      <c r="Q13" s="225"/>
      <c r="R13" s="225"/>
      <c r="S13" s="225"/>
      <c r="T13" s="226"/>
      <c r="U13" s="160"/>
      <c r="V13" s="160"/>
      <c r="W13" s="160"/>
      <c r="X13" s="190"/>
      <c r="Y13" s="191"/>
      <c r="Z13" s="190"/>
      <c r="AA13" s="192"/>
      <c r="AB13" s="193"/>
      <c r="AC13" s="160"/>
      <c r="AD13" s="160"/>
      <c r="AE13" s="160"/>
      <c r="AF13" s="160"/>
      <c r="AG13" s="160"/>
      <c r="AH13" s="160"/>
      <c r="AI13" s="160"/>
      <c r="AJ13" s="194"/>
    </row>
    <row r="14" spans="1:36" ht="15.75" customHeight="1" thickTop="1" thickBot="1" x14ac:dyDescent="0.35">
      <c r="A14" s="160"/>
      <c r="B14" s="185" t="s">
        <v>23</v>
      </c>
      <c r="C14" s="52">
        <f>SUMIFS(Data!$J:$J,Data!$H:$H,B14,Data!$E:$E,$C$7,Data!$F:$F,$C$8)</f>
        <v>0</v>
      </c>
      <c r="D14" s="195" t="s">
        <v>24</v>
      </c>
      <c r="E14" s="187">
        <f>SUMIFS('Input keuzevariabelen'!$P:$P,'Input keuzevariabelen'!$M:$M,B14)</f>
        <v>3.5448E-2</v>
      </c>
      <c r="F14" s="188">
        <f t="shared" si="0"/>
        <v>0</v>
      </c>
      <c r="G14" s="221">
        <f t="shared" si="1"/>
        <v>0</v>
      </c>
      <c r="H14" s="160"/>
      <c r="I14" s="185" t="s">
        <v>23</v>
      </c>
      <c r="J14" s="61">
        <f>SUMIFS(Data!$J:$J,Data!$H:$H,I14,Data!$E:$E,$J$8,Data!$C:$C,$J$7,Data!$F:$F,$J$9)</f>
        <v>0</v>
      </c>
      <c r="K14" s="195" t="s">
        <v>24</v>
      </c>
      <c r="L14" s="187">
        <v>3.5448E-2</v>
      </c>
      <c r="M14" s="188">
        <f t="shared" ref="M14:M25" si="3">L14*J14</f>
        <v>0</v>
      </c>
      <c r="N14" s="221">
        <f t="shared" si="2"/>
        <v>0</v>
      </c>
      <c r="O14" s="217"/>
      <c r="P14" s="217"/>
      <c r="Q14" s="227"/>
      <c r="R14" s="227"/>
      <c r="S14" s="227"/>
      <c r="T14" s="228"/>
      <c r="U14" s="160"/>
      <c r="V14" s="160"/>
      <c r="W14" s="160"/>
      <c r="X14" s="160"/>
      <c r="Y14" s="191"/>
      <c r="Z14" s="190"/>
      <c r="AA14" s="192"/>
      <c r="AB14" s="193"/>
      <c r="AC14" s="160"/>
      <c r="AD14" s="160"/>
      <c r="AE14" s="160"/>
      <c r="AF14" s="160"/>
      <c r="AG14" s="160"/>
      <c r="AH14" s="160"/>
      <c r="AI14" s="160"/>
      <c r="AJ14" s="194"/>
    </row>
    <row r="15" spans="1:36" ht="15.75" customHeight="1" thickTop="1" thickBot="1" x14ac:dyDescent="0.35">
      <c r="A15" s="160"/>
      <c r="B15" s="185" t="s">
        <v>25</v>
      </c>
      <c r="C15" s="52">
        <f>SUMIFS(Data!$J:$J,Data!$H:$H,B15,Data!$E:$E,$C$7,Data!$F:$F,$C$8)</f>
        <v>132514.48000000001</v>
      </c>
      <c r="D15" s="195" t="s">
        <v>24</v>
      </c>
      <c r="E15" s="187">
        <f>SUMIFS('Input keuzevariabelen'!$P:$P,'Input keuzevariabelen'!$M:$M,B15)</f>
        <v>3.5448E-2</v>
      </c>
      <c r="F15" s="188">
        <f t="shared" si="0"/>
        <v>4697.3732870400008</v>
      </c>
      <c r="G15" s="221">
        <f t="shared" si="1"/>
        <v>8.7184918928121122E-2</v>
      </c>
      <c r="H15" s="160"/>
      <c r="I15" s="185" t="s">
        <v>25</v>
      </c>
      <c r="J15" s="61">
        <f>SUMIFS(Data!$J:$J,Data!$H:$H,I15,Data!$E:$E,$J$8,Data!$C:$C,$J$7,Data!$F:$F,$J$9)</f>
        <v>132514.48000000001</v>
      </c>
      <c r="K15" s="195" t="s">
        <v>24</v>
      </c>
      <c r="L15" s="187">
        <v>3.5448E-2</v>
      </c>
      <c r="M15" s="188">
        <f t="shared" si="3"/>
        <v>4697.3732870400008</v>
      </c>
      <c r="N15" s="221">
        <f t="shared" si="2"/>
        <v>0.20274443807526901</v>
      </c>
      <c r="O15" s="217"/>
      <c r="P15" s="217"/>
      <c r="Q15" s="227"/>
      <c r="R15" s="227"/>
      <c r="S15" s="227"/>
      <c r="T15" s="228"/>
      <c r="U15" s="160"/>
      <c r="V15" s="160"/>
      <c r="W15" s="160"/>
      <c r="X15" s="190"/>
      <c r="Y15" s="191"/>
      <c r="Z15" s="190"/>
      <c r="AA15" s="192"/>
      <c r="AB15" s="193"/>
      <c r="AC15" s="160"/>
      <c r="AD15" s="160"/>
      <c r="AE15" s="160"/>
      <c r="AF15" s="160"/>
      <c r="AG15" s="160"/>
      <c r="AH15" s="160"/>
      <c r="AI15" s="160"/>
      <c r="AJ15" s="194"/>
    </row>
    <row r="16" spans="1:36" ht="15.75" customHeight="1" thickTop="1" thickBot="1" x14ac:dyDescent="0.35">
      <c r="A16" s="160"/>
      <c r="B16" s="185" t="s">
        <v>26</v>
      </c>
      <c r="C16" s="52">
        <f>SUMIFS(Data!$J:$J,Data!$H:$H,B16,Data!$E:$E,$C$7,Data!$F:$F,$C$8)</f>
        <v>390520.25</v>
      </c>
      <c r="D16" s="195" t="s">
        <v>24</v>
      </c>
      <c r="E16" s="187">
        <f>SUMIFS('Input keuzevariabelen'!$P:$P,'Input keuzevariabelen'!$M:$M,B16)</f>
        <v>3.2916000000000001E-2</v>
      </c>
      <c r="F16" s="188">
        <f t="shared" si="0"/>
        <v>12854.364549</v>
      </c>
      <c r="G16" s="221">
        <f t="shared" si="1"/>
        <v>0.23858157795742918</v>
      </c>
      <c r="H16" s="160"/>
      <c r="I16" s="185" t="s">
        <v>26</v>
      </c>
      <c r="J16" s="61">
        <f>SUMIFS(Data!$J:$J,Data!$H:$H,I16,Data!$E:$E,$J$8,Data!$C:$C,$J$7,Data!$F:$F,$J$9)</f>
        <v>379585.69</v>
      </c>
      <c r="K16" s="195" t="s">
        <v>24</v>
      </c>
      <c r="L16" s="187">
        <v>3.2916000000000001E-2</v>
      </c>
      <c r="M16" s="188">
        <f t="shared" si="3"/>
        <v>12494.44257204</v>
      </c>
      <c r="N16" s="221">
        <f t="shared" si="2"/>
        <v>0.5392755873417554</v>
      </c>
      <c r="O16" s="217"/>
      <c r="P16" s="217"/>
      <c r="Q16" s="229"/>
      <c r="R16" s="229"/>
      <c r="S16" s="229"/>
      <c r="T16" s="230"/>
      <c r="U16" s="160"/>
      <c r="V16" s="160"/>
      <c r="W16" s="160"/>
      <c r="X16" s="190"/>
      <c r="Y16" s="191"/>
      <c r="Z16" s="190"/>
      <c r="AA16" s="192"/>
      <c r="AB16" s="193"/>
      <c r="AC16" s="160"/>
      <c r="AD16" s="160"/>
      <c r="AE16" s="160"/>
      <c r="AF16" s="160"/>
      <c r="AG16" s="160"/>
      <c r="AH16" s="160"/>
      <c r="AI16" s="160"/>
      <c r="AJ16" s="194"/>
    </row>
    <row r="17" spans="1:36" ht="15.75" customHeight="1" thickTop="1" thickBot="1" x14ac:dyDescent="0.35">
      <c r="A17" s="160"/>
      <c r="B17" s="185" t="s">
        <v>27</v>
      </c>
      <c r="C17" s="52">
        <f>SUMIFS(Data!$J:$J,Data!$H:$H,B17,Data!$E:$E,$C$7,Data!$F:$F,$C$8)</f>
        <v>0</v>
      </c>
      <c r="D17" s="195" t="s">
        <v>24</v>
      </c>
      <c r="E17" s="187">
        <f>SUMIFS('Input keuzevariabelen'!$P:$P,'Input keuzevariabelen'!$M:$M,B17)</f>
        <v>3.4000000000000002E-2</v>
      </c>
      <c r="F17" s="188">
        <f t="shared" si="0"/>
        <v>0</v>
      </c>
      <c r="G17" s="221">
        <f t="shared" si="1"/>
        <v>0</v>
      </c>
      <c r="H17" s="160"/>
      <c r="I17" s="185" t="s">
        <v>27</v>
      </c>
      <c r="J17" s="61">
        <f>SUMIFS(Data!$J:$J,Data!$H:$H,I17,Data!$E:$E,$J$8,Data!$C:$C,$J$7,Data!$F:$F,$J$9)</f>
        <v>0</v>
      </c>
      <c r="K17" s="195" t="s">
        <v>24</v>
      </c>
      <c r="L17" s="187">
        <v>3.4000000000000002E-2</v>
      </c>
      <c r="M17" s="188">
        <f t="shared" si="3"/>
        <v>0</v>
      </c>
      <c r="N17" s="221">
        <f t="shared" si="2"/>
        <v>0</v>
      </c>
      <c r="O17" s="217"/>
      <c r="P17" s="217"/>
      <c r="Q17" s="229"/>
      <c r="R17" s="229"/>
      <c r="S17" s="229"/>
      <c r="T17" s="230"/>
      <c r="U17" s="160"/>
      <c r="V17" s="160"/>
      <c r="W17" s="160"/>
      <c r="X17" s="190"/>
      <c r="Y17" s="191"/>
      <c r="Z17" s="190"/>
      <c r="AA17" s="192"/>
      <c r="AB17" s="193"/>
      <c r="AC17" s="160"/>
      <c r="AD17" s="160"/>
      <c r="AE17" s="160"/>
      <c r="AF17" s="160"/>
      <c r="AG17" s="160"/>
      <c r="AH17" s="160"/>
      <c r="AI17" s="160"/>
      <c r="AJ17" s="194"/>
    </row>
    <row r="18" spans="1:36" ht="15.75" customHeight="1" thickTop="1" thickBot="1" x14ac:dyDescent="0.35">
      <c r="A18" s="160"/>
      <c r="B18" s="185" t="s">
        <v>28</v>
      </c>
      <c r="C18" s="52">
        <f>SUMIFS(Data!$J:$J,Data!$H:$H,B18,Data!$E:$E,$C$7,Data!$F:$F,$C$8)</f>
        <v>0</v>
      </c>
      <c r="D18" s="195" t="s">
        <v>24</v>
      </c>
      <c r="E18" s="187">
        <f>SUMIFS('Input keuzevariabelen'!$P:$P,'Input keuzevariabelen'!$M:$M,B18)</f>
        <v>3.0067499999999997E-2</v>
      </c>
      <c r="F18" s="188">
        <f t="shared" si="0"/>
        <v>0</v>
      </c>
      <c r="G18" s="221">
        <f t="shared" si="1"/>
        <v>0</v>
      </c>
      <c r="H18" s="160"/>
      <c r="I18" s="185" t="s">
        <v>28</v>
      </c>
      <c r="J18" s="61">
        <f>SUMIFS(Data!$J:$J,Data!$H:$H,I18,Data!$E:$E,$J$8,Data!$C:$C,$J$7,Data!$F:$F,$J$9)</f>
        <v>0</v>
      </c>
      <c r="K18" s="195" t="s">
        <v>24</v>
      </c>
      <c r="L18" s="187">
        <v>3.0067499999999997E-2</v>
      </c>
      <c r="M18" s="188">
        <f t="shared" si="3"/>
        <v>0</v>
      </c>
      <c r="N18" s="221">
        <f t="shared" si="2"/>
        <v>0</v>
      </c>
      <c r="O18" s="217"/>
      <c r="P18" s="217"/>
      <c r="Q18" s="229"/>
      <c r="R18" s="229"/>
      <c r="S18" s="229"/>
      <c r="T18" s="230"/>
      <c r="U18" s="160"/>
      <c r="V18" s="160"/>
      <c r="W18" s="160"/>
      <c r="X18" s="190"/>
      <c r="Y18" s="191"/>
      <c r="Z18" s="190"/>
      <c r="AA18" s="192"/>
      <c r="AB18" s="193"/>
      <c r="AC18" s="160"/>
      <c r="AD18" s="160"/>
      <c r="AE18" s="160"/>
      <c r="AF18" s="160"/>
      <c r="AG18" s="160"/>
      <c r="AH18" s="160"/>
      <c r="AI18" s="160"/>
      <c r="AJ18" s="194"/>
    </row>
    <row r="19" spans="1:36" ht="15.75" customHeight="1" thickTop="1" thickBot="1" x14ac:dyDescent="0.35">
      <c r="A19" s="160"/>
      <c r="B19" s="51" t="s">
        <v>33</v>
      </c>
      <c r="C19" s="52">
        <f>SUMIFS(Data!$J:$J,Data!$H:$H,B19,Data!$E:$E,$C$7,Data!$F:$F,$C$8)</f>
        <v>0</v>
      </c>
      <c r="D19" s="195" t="s">
        <v>34</v>
      </c>
      <c r="E19" s="187">
        <f>SUMIFS('Input keuzevariabelen'!$P:$P,'Input keuzevariabelen'!$M:$M,B19)</f>
        <v>3.5999999999999999E-3</v>
      </c>
      <c r="F19" s="188">
        <f t="shared" si="0"/>
        <v>0</v>
      </c>
      <c r="G19" s="221">
        <f t="shared" si="1"/>
        <v>0</v>
      </c>
      <c r="H19" s="160"/>
      <c r="I19" s="185"/>
      <c r="J19" s="61"/>
      <c r="K19" s="195"/>
      <c r="L19" s="187"/>
      <c r="M19" s="188"/>
      <c r="N19" s="221"/>
      <c r="O19" s="217"/>
      <c r="P19" s="217"/>
      <c r="Q19" s="229"/>
      <c r="R19" s="229"/>
      <c r="S19" s="229"/>
      <c r="T19" s="230"/>
      <c r="U19" s="160"/>
      <c r="V19" s="160"/>
      <c r="W19" s="160"/>
      <c r="X19" s="190"/>
      <c r="Y19" s="191"/>
      <c r="Z19" s="190"/>
      <c r="AA19" s="192"/>
      <c r="AB19" s="193"/>
      <c r="AC19" s="160"/>
      <c r="AD19" s="160"/>
      <c r="AE19" s="160"/>
      <c r="AF19" s="160"/>
      <c r="AG19" s="160"/>
      <c r="AH19" s="160"/>
      <c r="AI19" s="160"/>
      <c r="AJ19" s="194"/>
    </row>
    <row r="20" spans="1:36" ht="15.75" customHeight="1" thickTop="1" thickBot="1" x14ac:dyDescent="0.35">
      <c r="A20" s="160"/>
      <c r="B20" s="51" t="s">
        <v>35</v>
      </c>
      <c r="C20" s="52">
        <f>SUMIFS(Data!$J:$J,Data!$H:$H,B20,Data!$E:$E,$C$7,Data!$F:$F,$C$8)</f>
        <v>0</v>
      </c>
      <c r="D20" s="195" t="s">
        <v>34</v>
      </c>
      <c r="E20" s="187">
        <f>SUMIFS('Input keuzevariabelen'!$P:$P,'Input keuzevariabelen'!$M:$M,B20)</f>
        <v>3.5999999999999999E-3</v>
      </c>
      <c r="F20" s="188">
        <f t="shared" si="0"/>
        <v>0</v>
      </c>
      <c r="G20" s="221">
        <f t="shared" si="1"/>
        <v>0</v>
      </c>
      <c r="H20" s="160"/>
      <c r="I20" s="185"/>
      <c r="J20" s="61"/>
      <c r="K20" s="195"/>
      <c r="L20" s="187"/>
      <c r="M20" s="188"/>
      <c r="N20" s="221"/>
      <c r="O20" s="217"/>
      <c r="P20" s="217"/>
      <c r="Q20" s="229"/>
      <c r="R20" s="229"/>
      <c r="S20" s="229"/>
      <c r="T20" s="230"/>
      <c r="U20" s="160"/>
      <c r="V20" s="160"/>
      <c r="W20" s="160"/>
      <c r="X20" s="190"/>
      <c r="Y20" s="191"/>
      <c r="Z20" s="190"/>
      <c r="AA20" s="192"/>
      <c r="AB20" s="193"/>
      <c r="AC20" s="160"/>
      <c r="AD20" s="160"/>
      <c r="AE20" s="160"/>
      <c r="AF20" s="160"/>
      <c r="AG20" s="160"/>
      <c r="AH20" s="160"/>
      <c r="AI20" s="160"/>
      <c r="AJ20" s="194"/>
    </row>
    <row r="21" spans="1:36" ht="15.75" customHeight="1" thickTop="1" thickBot="1" x14ac:dyDescent="0.35">
      <c r="A21" s="160"/>
      <c r="B21" s="51" t="s">
        <v>36</v>
      </c>
      <c r="C21" s="52">
        <f>SUMIFS(Data!$J:$J,Data!$H:$H,B21,Data!$E:$E,$C$7,Data!$F:$F,$C$8)</f>
        <v>0</v>
      </c>
      <c r="D21" s="195" t="s">
        <v>34</v>
      </c>
      <c r="E21" s="187">
        <f>SUMIFS('Input keuzevariabelen'!$P:$P,'Input keuzevariabelen'!$M:$M,B21)</f>
        <v>3.5999999999999999E-3</v>
      </c>
      <c r="F21" s="188">
        <f t="shared" si="0"/>
        <v>0</v>
      </c>
      <c r="G21" s="221">
        <f t="shared" si="1"/>
        <v>0</v>
      </c>
      <c r="H21" s="160"/>
      <c r="I21" s="185"/>
      <c r="J21" s="61"/>
      <c r="K21" s="195"/>
      <c r="L21" s="187"/>
      <c r="M21" s="188"/>
      <c r="N21" s="221"/>
      <c r="O21" s="217"/>
      <c r="P21" s="217"/>
      <c r="Q21" s="229"/>
      <c r="R21" s="229"/>
      <c r="S21" s="229"/>
      <c r="T21" s="230"/>
      <c r="U21" s="160"/>
      <c r="V21" s="160"/>
      <c r="W21" s="160"/>
      <c r="X21" s="190"/>
      <c r="Y21" s="191"/>
      <c r="Z21" s="190"/>
      <c r="AA21" s="192"/>
      <c r="AB21" s="193"/>
      <c r="AC21" s="160"/>
      <c r="AD21" s="160"/>
      <c r="AE21" s="160"/>
      <c r="AF21" s="160"/>
      <c r="AG21" s="160"/>
      <c r="AH21" s="160"/>
      <c r="AI21" s="160"/>
      <c r="AJ21" s="194"/>
    </row>
    <row r="22" spans="1:36" ht="15.75" customHeight="1" thickTop="1" thickBot="1" x14ac:dyDescent="0.35">
      <c r="A22" s="160"/>
      <c r="B22" s="51" t="s">
        <v>37</v>
      </c>
      <c r="C22" s="52">
        <f>SUMIFS(Data!$J:$J,Data!$H:$H,B22,Data!$E:$E,$C$7,Data!$F:$F,$C$8)</f>
        <v>3108830</v>
      </c>
      <c r="D22" s="195" t="s">
        <v>34</v>
      </c>
      <c r="E22" s="187">
        <f>SUMIFS('Input keuzevariabelen'!$P:$P,'Input keuzevariabelen'!$M:$M,B22)</f>
        <v>3.5999999999999999E-3</v>
      </c>
      <c r="F22" s="188">
        <f t="shared" si="0"/>
        <v>11191.788</v>
      </c>
      <c r="G22" s="221">
        <f t="shared" si="1"/>
        <v>0.20772356587729918</v>
      </c>
      <c r="H22" s="160"/>
      <c r="I22" s="185"/>
      <c r="J22" s="61"/>
      <c r="K22" s="195"/>
      <c r="L22" s="187"/>
      <c r="M22" s="188"/>
      <c r="N22" s="221"/>
      <c r="O22" s="217"/>
      <c r="P22" s="217"/>
      <c r="Q22" s="229"/>
      <c r="R22" s="229"/>
      <c r="S22" s="229"/>
      <c r="T22" s="230"/>
      <c r="U22" s="160"/>
      <c r="V22" s="160"/>
      <c r="W22" s="160"/>
      <c r="X22" s="190"/>
      <c r="Y22" s="191"/>
      <c r="Z22" s="190"/>
      <c r="AA22" s="192"/>
      <c r="AB22" s="193"/>
      <c r="AC22" s="160"/>
      <c r="AD22" s="160"/>
      <c r="AE22" s="160"/>
      <c r="AF22" s="160"/>
      <c r="AG22" s="160"/>
      <c r="AH22" s="160"/>
      <c r="AI22" s="160"/>
      <c r="AJ22" s="194"/>
    </row>
    <row r="23" spans="1:36" ht="17.399999999999999" thickTop="1" thickBot="1" x14ac:dyDescent="0.35">
      <c r="A23" s="196"/>
      <c r="B23" s="51" t="s">
        <v>38</v>
      </c>
      <c r="C23" s="52">
        <f>SUMIFS(Data!$J:$J,Data!$H:$H,B23,Data!$E:$E,$C$7,Data!$F:$F,$C$8)</f>
        <v>0</v>
      </c>
      <c r="D23" s="195" t="s">
        <v>34</v>
      </c>
      <c r="E23" s="187">
        <f>SUMIFS('Input keuzevariabelen'!$P:$P,'Input keuzevariabelen'!$M:$M,B23)</f>
        <v>3.5999999999999999E-3</v>
      </c>
      <c r="F23" s="188">
        <f t="shared" si="0"/>
        <v>0</v>
      </c>
      <c r="G23" s="221">
        <f t="shared" si="1"/>
        <v>0</v>
      </c>
      <c r="H23" s="160"/>
      <c r="I23" s="185" t="s">
        <v>29</v>
      </c>
      <c r="J23" s="61">
        <f>SUMIFS(Data!$J:$J,Data!$H:$H,I23,Data!$E:$E,$J$8,Data!$C:$C,$J$7,Data!$F:$F,$J$9)</f>
        <v>0</v>
      </c>
      <c r="K23" s="195" t="s">
        <v>30</v>
      </c>
      <c r="L23" s="187">
        <v>3.7999999999999999E-2</v>
      </c>
      <c r="M23" s="188">
        <f t="shared" si="3"/>
        <v>0</v>
      </c>
      <c r="N23" s="221">
        <f>M23/$M$26</f>
        <v>0</v>
      </c>
      <c r="O23" s="217"/>
      <c r="P23" s="217"/>
      <c r="Q23" s="231"/>
      <c r="R23" s="231"/>
      <c r="S23" s="231"/>
      <c r="T23" s="232"/>
      <c r="U23" s="160"/>
      <c r="V23" s="160"/>
      <c r="W23" s="196"/>
      <c r="X23" s="190"/>
      <c r="Y23" s="191"/>
      <c r="Z23" s="190"/>
      <c r="AA23" s="192"/>
      <c r="AB23" s="193"/>
      <c r="AC23" s="160"/>
      <c r="AD23" s="160"/>
      <c r="AE23" s="160"/>
      <c r="AF23" s="160"/>
      <c r="AG23" s="160"/>
      <c r="AH23" s="160"/>
      <c r="AI23" s="160"/>
      <c r="AJ23" s="194"/>
    </row>
    <row r="24" spans="1:36" ht="15.75" customHeight="1" thickTop="1" thickBot="1" x14ac:dyDescent="0.35">
      <c r="A24" s="160"/>
      <c r="B24" s="51" t="s">
        <v>39</v>
      </c>
      <c r="C24" s="52">
        <f>SUMIFS(Data!$J:$J,Data!$H:$H,B24,Data!$E:$E,$C$7,Data!$F:$F,$C$8)</f>
        <v>224486.27</v>
      </c>
      <c r="D24" s="195" t="s">
        <v>34</v>
      </c>
      <c r="E24" s="187">
        <f>SUMIFS('Input keuzevariabelen'!$P:$P,'Input keuzevariabelen'!$M:$M,B24)</f>
        <v>3.5999999999999999E-3</v>
      </c>
      <c r="F24" s="188">
        <f t="shared" si="0"/>
        <v>808.1505719999999</v>
      </c>
      <c r="G24" s="221">
        <f t="shared" si="1"/>
        <v>1.4999562052249289E-2</v>
      </c>
      <c r="H24" s="160"/>
      <c r="I24" s="197" t="s">
        <v>37</v>
      </c>
      <c r="J24" s="61">
        <f>SUMIFS(Data!$J:$J,Data!$H:$H,I24,Data!$E:$E,$J$8,Data!$C:$C,$J$7,Data!$F:$F,$J$9)</f>
        <v>766797</v>
      </c>
      <c r="K24" s="195" t="s">
        <v>34</v>
      </c>
      <c r="L24" s="187">
        <v>3.5999999999999999E-3</v>
      </c>
      <c r="M24" s="188">
        <f t="shared" si="3"/>
        <v>2760.4692</v>
      </c>
      <c r="N24" s="221">
        <f>M24/$M$26</f>
        <v>0.11914526323088052</v>
      </c>
      <c r="O24" s="217"/>
      <c r="P24" s="217"/>
      <c r="Q24" s="227"/>
      <c r="R24" s="227"/>
      <c r="S24" s="227"/>
      <c r="T24" s="228"/>
      <c r="U24" s="160"/>
      <c r="V24" s="160"/>
      <c r="W24" s="160"/>
      <c r="X24" s="160"/>
      <c r="Y24" s="160"/>
      <c r="Z24" s="160"/>
      <c r="AA24" s="198"/>
      <c r="AB24" s="160"/>
      <c r="AC24" s="160"/>
      <c r="AD24" s="160"/>
      <c r="AE24" s="160"/>
      <c r="AF24" s="160"/>
      <c r="AG24" s="160"/>
      <c r="AH24" s="160"/>
      <c r="AI24" s="160"/>
      <c r="AJ24" s="160"/>
    </row>
    <row r="25" spans="1:36" ht="15.75" customHeight="1" thickTop="1" thickBot="1" x14ac:dyDescent="0.35">
      <c r="A25" s="160"/>
      <c r="B25" s="197" t="s">
        <v>114</v>
      </c>
      <c r="C25" s="52">
        <f>SUMIFS(Data!$J:$J,Data!$H:$H,B25,Data!$E:$E,$C$7,Data!$F:$F,$C$8)</f>
        <v>0</v>
      </c>
      <c r="D25" s="195" t="s">
        <v>40</v>
      </c>
      <c r="E25" s="187">
        <f>SUMIFS('Input keuzevariabelen'!$P:$P,'Input keuzevariabelen'!$M:$M,B25)</f>
        <v>0</v>
      </c>
      <c r="F25" s="188">
        <f t="shared" si="0"/>
        <v>0</v>
      </c>
      <c r="G25" s="221">
        <f t="shared" si="1"/>
        <v>0</v>
      </c>
      <c r="H25" s="160"/>
      <c r="I25" s="197" t="s">
        <v>114</v>
      </c>
      <c r="J25" s="61">
        <f>SUMIFS(Data!$J:$J,Data!$H:$H,I25,Data!$E:$E,$J$8,Data!$C:$C,$J$7,Data!$F:$F,$J$9)</f>
        <v>0</v>
      </c>
      <c r="K25" s="195" t="s">
        <v>40</v>
      </c>
      <c r="L25" s="187">
        <v>1</v>
      </c>
      <c r="M25" s="188">
        <f t="shared" si="3"/>
        <v>0</v>
      </c>
      <c r="N25" s="221">
        <f>M25/$M$26</f>
        <v>0</v>
      </c>
      <c r="O25" s="217"/>
      <c r="P25" s="217"/>
      <c r="Q25" s="231"/>
      <c r="R25" s="231"/>
      <c r="S25" s="231"/>
      <c r="T25" s="232"/>
      <c r="U25" s="160"/>
      <c r="V25" s="160"/>
      <c r="W25" s="160"/>
      <c r="X25" s="160"/>
      <c r="Y25" s="160"/>
      <c r="Z25" s="160"/>
      <c r="AA25" s="198"/>
      <c r="AB25" s="160"/>
      <c r="AC25" s="160"/>
      <c r="AD25" s="160"/>
      <c r="AE25" s="160"/>
      <c r="AF25" s="160"/>
      <c r="AG25" s="160"/>
      <c r="AH25" s="160"/>
      <c r="AI25" s="160"/>
      <c r="AJ25" s="160"/>
    </row>
    <row r="26" spans="1:36" ht="15.75" customHeight="1" thickTop="1" thickBot="1" x14ac:dyDescent="0.35">
      <c r="A26" s="160"/>
      <c r="B26" s="301" t="s">
        <v>115</v>
      </c>
      <c r="C26" s="302"/>
      <c r="D26" s="302"/>
      <c r="E26" s="302"/>
      <c r="F26" s="302">
        <f>SUM(F13:F25)</f>
        <v>53878.277858039997</v>
      </c>
      <c r="G26" s="221">
        <f t="shared" si="1"/>
        <v>1</v>
      </c>
      <c r="H26" s="160"/>
      <c r="I26" s="301" t="s">
        <v>71</v>
      </c>
      <c r="J26" s="302"/>
      <c r="K26" s="302"/>
      <c r="L26" s="302"/>
      <c r="M26" s="302">
        <f>SUM(M13:M25)</f>
        <v>23168.937859080001</v>
      </c>
      <c r="N26" s="221">
        <f>M26/$M$26</f>
        <v>1</v>
      </c>
      <c r="O26" s="217"/>
      <c r="P26" s="217"/>
      <c r="Q26" s="233"/>
      <c r="R26" s="233"/>
      <c r="S26" s="233"/>
      <c r="T26" s="234"/>
      <c r="U26" s="160"/>
      <c r="V26" s="160"/>
      <c r="W26" s="160"/>
      <c r="X26" s="163"/>
      <c r="Y26" s="199"/>
      <c r="Z26" s="190"/>
      <c r="AA26" s="200"/>
      <c r="AB26" s="193"/>
      <c r="AC26" s="160"/>
      <c r="AD26" s="160"/>
      <c r="AE26" s="160"/>
      <c r="AF26" s="160"/>
      <c r="AG26" s="160"/>
      <c r="AH26" s="160"/>
      <c r="AI26" s="160"/>
      <c r="AJ26" s="201"/>
    </row>
    <row r="27" spans="1:36" ht="15.75" customHeight="1" thickTop="1" thickBot="1" x14ac:dyDescent="0.35">
      <c r="A27" s="160"/>
      <c r="B27" s="160"/>
      <c r="C27" s="160"/>
      <c r="D27" s="160"/>
      <c r="E27" s="160"/>
      <c r="F27" s="160"/>
      <c r="G27" s="160"/>
      <c r="H27" s="160"/>
      <c r="I27" s="163"/>
      <c r="J27" s="199"/>
      <c r="K27" s="200"/>
      <c r="L27" s="200"/>
      <c r="M27" s="200"/>
      <c r="N27" s="217"/>
      <c r="O27" s="217"/>
      <c r="P27" s="217"/>
      <c r="Q27" s="200"/>
      <c r="R27" s="193"/>
      <c r="S27" s="160"/>
      <c r="T27" s="160"/>
      <c r="U27" s="160"/>
      <c r="V27" s="160"/>
      <c r="W27" s="160"/>
      <c r="X27" s="163"/>
      <c r="Y27" s="199"/>
      <c r="Z27" s="190"/>
      <c r="AA27" s="200"/>
      <c r="AB27" s="193"/>
      <c r="AC27" s="160"/>
      <c r="AD27" s="160"/>
      <c r="AE27" s="160"/>
      <c r="AF27" s="160"/>
      <c r="AG27" s="160"/>
      <c r="AH27" s="160"/>
      <c r="AI27" s="160"/>
      <c r="AJ27" s="160"/>
    </row>
    <row r="28" spans="1:36" ht="15.75" customHeight="1" thickTop="1" thickBot="1" x14ac:dyDescent="0.35">
      <c r="A28" s="160"/>
      <c r="B28" s="160"/>
      <c r="C28" s="160"/>
      <c r="D28" s="160"/>
      <c r="E28" s="160"/>
      <c r="F28" s="160"/>
      <c r="G28" s="160"/>
      <c r="H28" s="160"/>
      <c r="I28" s="163"/>
      <c r="J28" s="199"/>
      <c r="K28" s="200"/>
      <c r="L28" s="200"/>
      <c r="M28" s="200"/>
      <c r="N28" s="217"/>
      <c r="O28" s="217"/>
      <c r="P28" s="217"/>
      <c r="Q28" s="200"/>
      <c r="R28" s="193"/>
      <c r="S28" s="160"/>
      <c r="T28" s="160"/>
      <c r="U28" s="160"/>
      <c r="V28" s="160"/>
      <c r="W28" s="160"/>
      <c r="X28" s="163"/>
      <c r="Y28" s="199"/>
      <c r="Z28" s="190"/>
      <c r="AA28" s="200"/>
      <c r="AB28" s="193"/>
      <c r="AC28" s="160"/>
      <c r="AD28" s="160"/>
      <c r="AE28" s="160"/>
      <c r="AF28" s="160"/>
      <c r="AG28" s="160"/>
      <c r="AH28" s="160"/>
      <c r="AI28" s="160"/>
      <c r="AJ28" s="160"/>
    </row>
    <row r="29" spans="1:36" ht="15.75" customHeight="1" thickTop="1" thickBot="1" x14ac:dyDescent="0.35">
      <c r="A29" s="160"/>
      <c r="B29" s="160"/>
      <c r="C29" s="160"/>
      <c r="D29" s="160"/>
      <c r="E29" s="160"/>
      <c r="F29" s="160"/>
      <c r="G29" s="160"/>
      <c r="H29" s="160"/>
      <c r="I29" s="163"/>
      <c r="J29" s="199"/>
      <c r="K29" s="200"/>
      <c r="L29" s="200"/>
      <c r="M29" s="200"/>
      <c r="N29" s="217"/>
      <c r="O29" s="217"/>
      <c r="P29" s="217"/>
      <c r="Q29" s="200"/>
      <c r="R29" s="193"/>
      <c r="S29" s="160"/>
      <c r="T29" s="160"/>
      <c r="U29" s="160"/>
      <c r="V29" s="160"/>
      <c r="W29" s="160"/>
      <c r="X29" s="163"/>
      <c r="Y29" s="199"/>
      <c r="Z29" s="190"/>
      <c r="AA29" s="200"/>
      <c r="AB29" s="193"/>
      <c r="AC29" s="160"/>
      <c r="AD29" s="160"/>
      <c r="AE29" s="160"/>
      <c r="AF29" s="160"/>
      <c r="AG29" s="160"/>
      <c r="AH29" s="160"/>
      <c r="AI29" s="160"/>
      <c r="AJ29" s="160"/>
    </row>
    <row r="30" spans="1:36" ht="15.75" customHeight="1" thickTop="1" x14ac:dyDescent="0.3">
      <c r="A30" s="160"/>
      <c r="B30" s="160"/>
      <c r="C30" s="160"/>
      <c r="D30" s="160"/>
      <c r="E30" s="160"/>
      <c r="F30" s="160"/>
      <c r="G30" s="160"/>
      <c r="H30" s="160"/>
      <c r="I30" s="163"/>
      <c r="J30" s="199"/>
      <c r="K30" s="200"/>
      <c r="L30" s="200"/>
      <c r="M30" s="200"/>
      <c r="N30" s="217"/>
      <c r="O30" s="217"/>
      <c r="P30" s="217"/>
      <c r="Q30" s="200"/>
      <c r="R30" s="193"/>
      <c r="S30" s="160"/>
      <c r="T30" s="160"/>
      <c r="U30" s="160"/>
      <c r="V30" s="160"/>
      <c r="W30" s="160"/>
      <c r="X30" s="163"/>
      <c r="Y30" s="199"/>
      <c r="Z30" s="190"/>
      <c r="AA30" s="200"/>
      <c r="AB30" s="193"/>
      <c r="AC30" s="160"/>
      <c r="AD30" s="160"/>
      <c r="AE30" s="160"/>
      <c r="AF30" s="160"/>
      <c r="AG30" s="160"/>
      <c r="AH30" s="160"/>
      <c r="AI30" s="160"/>
      <c r="AJ30" s="160"/>
    </row>
    <row r="31" spans="1:36" ht="15.75" customHeight="1" x14ac:dyDescent="0.3">
      <c r="A31" s="160"/>
      <c r="B31" s="356" t="s">
        <v>116</v>
      </c>
      <c r="C31" s="357"/>
      <c r="D31" s="160"/>
      <c r="E31" s="160"/>
      <c r="F31" s="160"/>
      <c r="G31" s="160"/>
      <c r="H31" s="160"/>
      <c r="I31" s="356" t="s">
        <v>116</v>
      </c>
      <c r="J31" s="357"/>
      <c r="K31" s="242"/>
      <c r="L31" s="242"/>
      <c r="M31" s="200"/>
      <c r="N31" s="193"/>
      <c r="O31" s="160"/>
      <c r="P31" s="160"/>
      <c r="Q31" s="160"/>
      <c r="R31" s="160"/>
      <c r="S31" s="160"/>
      <c r="T31" s="163"/>
      <c r="U31" s="199"/>
      <c r="V31" s="190"/>
      <c r="W31" s="200"/>
      <c r="X31" s="193"/>
      <c r="Y31" s="160"/>
      <c r="Z31" s="160"/>
      <c r="AA31" s="160"/>
      <c r="AB31" s="160"/>
      <c r="AC31" s="160"/>
      <c r="AD31" s="160"/>
      <c r="AE31" s="160"/>
      <c r="AF31" s="160"/>
    </row>
    <row r="32" spans="1:36" ht="18.899999999999999" customHeight="1" x14ac:dyDescent="0.3">
      <c r="A32" s="160"/>
      <c r="B32" s="202" t="s">
        <v>53</v>
      </c>
      <c r="C32" s="203" t="s">
        <v>117</v>
      </c>
      <c r="D32" s="160"/>
      <c r="E32" s="160"/>
      <c r="F32" s="160"/>
      <c r="G32" s="160"/>
      <c r="H32" s="160"/>
      <c r="I32" s="202" t="s">
        <v>53</v>
      </c>
      <c r="J32" s="240" t="s">
        <v>117</v>
      </c>
      <c r="K32" s="242"/>
      <c r="L32" s="242"/>
      <c r="M32" s="200"/>
      <c r="N32" s="193"/>
      <c r="O32" s="160"/>
      <c r="P32" s="160"/>
      <c r="Q32" s="160"/>
      <c r="R32" s="160"/>
      <c r="S32" s="160"/>
      <c r="T32" s="163"/>
      <c r="U32" s="199"/>
      <c r="V32" s="190"/>
      <c r="W32" s="200"/>
      <c r="X32" s="193"/>
      <c r="Y32" s="160"/>
      <c r="Z32" s="160"/>
      <c r="AA32" s="160"/>
      <c r="AB32" s="160"/>
      <c r="AC32" s="160"/>
      <c r="AD32" s="160"/>
      <c r="AE32" s="160"/>
      <c r="AF32" s="160"/>
    </row>
    <row r="33" spans="1:36" ht="15.75" customHeight="1" x14ac:dyDescent="0.3">
      <c r="A33" s="160"/>
      <c r="B33" s="159" t="s">
        <v>21</v>
      </c>
      <c r="C33" s="204">
        <f>F13</f>
        <v>24326.601449999998</v>
      </c>
      <c r="D33" s="160"/>
      <c r="E33" s="160"/>
      <c r="F33" s="160"/>
      <c r="G33" s="160"/>
      <c r="H33" s="160"/>
      <c r="I33" s="159" t="s">
        <v>21</v>
      </c>
      <c r="J33" s="241">
        <f>M13</f>
        <v>3216.6527999999998</v>
      </c>
      <c r="K33" s="242"/>
      <c r="L33" s="242"/>
      <c r="M33" s="200"/>
      <c r="N33" s="193"/>
      <c r="O33" s="160"/>
      <c r="P33" s="160"/>
      <c r="Q33" s="160"/>
      <c r="R33" s="160"/>
      <c r="S33" s="160"/>
      <c r="T33" s="163"/>
      <c r="U33" s="199"/>
      <c r="V33" s="190"/>
      <c r="W33" s="200"/>
      <c r="X33" s="193"/>
      <c r="Y33" s="160"/>
      <c r="Z33" s="160"/>
      <c r="AA33" s="160"/>
      <c r="AB33" s="160"/>
      <c r="AC33" s="160"/>
      <c r="AD33" s="160"/>
      <c r="AE33" s="160"/>
      <c r="AF33" s="160"/>
    </row>
    <row r="34" spans="1:36" ht="15.75" customHeight="1" x14ac:dyDescent="0.3">
      <c r="A34" s="160"/>
      <c r="B34" s="159" t="s">
        <v>55</v>
      </c>
      <c r="C34" s="204">
        <f>F14</f>
        <v>0</v>
      </c>
      <c r="D34" s="160"/>
      <c r="E34" s="160"/>
      <c r="F34" s="160"/>
      <c r="G34" s="160"/>
      <c r="H34" s="160"/>
      <c r="I34" s="159" t="s">
        <v>55</v>
      </c>
      <c r="J34" s="241">
        <f>M14</f>
        <v>0</v>
      </c>
      <c r="K34" s="200"/>
      <c r="L34" s="200"/>
      <c r="M34" s="200"/>
      <c r="N34" s="193"/>
      <c r="O34" s="160"/>
      <c r="P34" s="160"/>
      <c r="Q34" s="160"/>
      <c r="R34" s="160"/>
      <c r="S34" s="160"/>
      <c r="T34" s="163"/>
      <c r="U34" s="199"/>
      <c r="V34" s="190"/>
      <c r="W34" s="200"/>
      <c r="X34" s="193"/>
      <c r="Y34" s="160"/>
      <c r="Z34" s="160"/>
      <c r="AA34" s="160"/>
      <c r="AB34" s="160"/>
      <c r="AC34" s="160"/>
      <c r="AD34" s="160"/>
      <c r="AE34" s="160"/>
      <c r="AF34" s="160"/>
    </row>
    <row r="35" spans="1:36" ht="15.75" customHeight="1" x14ac:dyDescent="0.3">
      <c r="A35" s="160"/>
      <c r="B35" s="159" t="s">
        <v>56</v>
      </c>
      <c r="C35" s="204">
        <f>SUM(F15:F23)</f>
        <v>28743.52583604</v>
      </c>
      <c r="D35" s="160"/>
      <c r="E35" s="160"/>
      <c r="F35" s="160"/>
      <c r="G35" s="160"/>
      <c r="H35" s="160"/>
      <c r="I35" s="159" t="s">
        <v>56</v>
      </c>
      <c r="J35" s="204">
        <f>SUM(M15:M23)</f>
        <v>17191.815859080001</v>
      </c>
      <c r="K35" s="200"/>
      <c r="L35" s="200"/>
      <c r="M35" s="200"/>
      <c r="N35" s="193"/>
      <c r="O35" s="160"/>
      <c r="P35" s="160"/>
      <c r="Q35" s="160"/>
      <c r="R35" s="160"/>
      <c r="S35" s="160"/>
      <c r="T35" s="163"/>
      <c r="U35" s="199"/>
      <c r="V35" s="190"/>
      <c r="W35" s="200"/>
      <c r="X35" s="193"/>
      <c r="Y35" s="160"/>
      <c r="Z35" s="160"/>
      <c r="AA35" s="160"/>
      <c r="AB35" s="160"/>
      <c r="AC35" s="160"/>
      <c r="AD35" s="160"/>
      <c r="AE35" s="160"/>
      <c r="AF35" s="160"/>
    </row>
    <row r="36" spans="1:36" ht="15.75" customHeight="1" x14ac:dyDescent="0.3">
      <c r="A36" s="160"/>
      <c r="B36" s="159" t="s">
        <v>57</v>
      </c>
      <c r="C36" s="204">
        <f>SUM(F24:F24)</f>
        <v>808.1505719999999</v>
      </c>
      <c r="D36" s="160"/>
      <c r="E36" s="160"/>
      <c r="F36" s="160"/>
      <c r="G36" s="160"/>
      <c r="H36" s="160"/>
      <c r="I36" s="159" t="s">
        <v>57</v>
      </c>
      <c r="J36" s="204">
        <f>SUM(M24:M24)</f>
        <v>2760.4692</v>
      </c>
      <c r="K36" s="200"/>
      <c r="L36" s="200"/>
      <c r="M36" s="200"/>
      <c r="N36" s="193"/>
      <c r="O36" s="160"/>
      <c r="P36" s="160"/>
      <c r="Q36" s="160"/>
      <c r="R36" s="160"/>
      <c r="S36" s="160"/>
      <c r="T36" s="163"/>
      <c r="U36" s="199"/>
      <c r="V36" s="190"/>
      <c r="W36" s="200"/>
      <c r="X36" s="193"/>
      <c r="Y36" s="160"/>
      <c r="Z36" s="160"/>
      <c r="AA36" s="160"/>
      <c r="AB36" s="160"/>
      <c r="AC36" s="160"/>
      <c r="AD36" s="160"/>
      <c r="AE36" s="160"/>
      <c r="AF36" s="160"/>
    </row>
    <row r="37" spans="1:36" ht="15.75" customHeight="1" x14ac:dyDescent="0.3">
      <c r="A37" s="160"/>
      <c r="B37" s="159" t="s">
        <v>58</v>
      </c>
      <c r="C37" s="204" t="e">
        <f>#REF!</f>
        <v>#REF!</v>
      </c>
      <c r="D37" s="160"/>
      <c r="E37" s="160"/>
      <c r="F37" s="160"/>
      <c r="G37" s="160"/>
      <c r="H37" s="160"/>
      <c r="I37" s="159" t="s">
        <v>58</v>
      </c>
      <c r="J37" s="204" t="e">
        <f>#REF!</f>
        <v>#REF!</v>
      </c>
      <c r="K37" s="200"/>
      <c r="L37" s="200"/>
      <c r="M37" s="200"/>
      <c r="N37" s="193"/>
      <c r="O37" s="160"/>
      <c r="P37" s="160"/>
      <c r="Q37" s="160"/>
      <c r="R37" s="160"/>
      <c r="S37" s="160"/>
      <c r="T37" s="163"/>
      <c r="U37" s="199"/>
      <c r="V37" s="190"/>
      <c r="W37" s="200"/>
      <c r="X37" s="193"/>
      <c r="Y37" s="160"/>
      <c r="Z37" s="160"/>
      <c r="AA37" s="160"/>
      <c r="AB37" s="160"/>
      <c r="AC37" s="160"/>
      <c r="AD37" s="160"/>
      <c r="AE37" s="160"/>
      <c r="AF37" s="160"/>
    </row>
    <row r="38" spans="1:36" ht="15.75" customHeight="1" x14ac:dyDescent="0.3">
      <c r="A38" s="160"/>
      <c r="B38" s="159" t="s">
        <v>59</v>
      </c>
      <c r="C38" s="204">
        <f>F25</f>
        <v>0</v>
      </c>
      <c r="D38" s="160"/>
      <c r="E38" s="160"/>
      <c r="F38" s="160"/>
      <c r="G38" s="160"/>
      <c r="H38" s="160"/>
      <c r="I38" s="159" t="s">
        <v>59</v>
      </c>
      <c r="J38" s="204">
        <f>M25</f>
        <v>0</v>
      </c>
      <c r="K38" s="200"/>
      <c r="L38" s="200"/>
      <c r="M38" s="200"/>
      <c r="N38" s="193"/>
      <c r="O38" s="160"/>
      <c r="P38" s="160"/>
      <c r="Q38" s="160"/>
      <c r="R38" s="160"/>
      <c r="S38" s="160"/>
      <c r="T38" s="163"/>
      <c r="U38" s="199"/>
      <c r="V38" s="190"/>
      <c r="W38" s="200"/>
      <c r="X38" s="193"/>
      <c r="Y38" s="160"/>
      <c r="Z38" s="160"/>
      <c r="AA38" s="160"/>
      <c r="AB38" s="160"/>
      <c r="AC38" s="160"/>
      <c r="AD38" s="160"/>
      <c r="AE38" s="160"/>
      <c r="AF38" s="160"/>
    </row>
    <row r="39" spans="1:36" ht="15.75" customHeight="1" x14ac:dyDescent="0.3">
      <c r="A39" s="160"/>
      <c r="B39" s="160"/>
      <c r="C39" s="160"/>
      <c r="D39" s="160"/>
      <c r="E39" s="160"/>
      <c r="F39" s="160"/>
      <c r="G39" s="160"/>
      <c r="H39" s="160"/>
      <c r="I39" s="163"/>
      <c r="J39" s="199"/>
      <c r="K39" s="200"/>
      <c r="L39" s="200"/>
      <c r="M39" s="200"/>
      <c r="N39" s="200"/>
      <c r="O39" s="200"/>
      <c r="P39" s="200"/>
      <c r="Q39" s="200"/>
      <c r="R39" s="193"/>
      <c r="S39" s="160"/>
      <c r="T39" s="160"/>
      <c r="U39" s="160"/>
      <c r="V39" s="160"/>
      <c r="W39" s="160"/>
      <c r="X39" s="163"/>
      <c r="Y39" s="199"/>
      <c r="Z39" s="190"/>
      <c r="AA39" s="200"/>
      <c r="AB39" s="193"/>
      <c r="AC39" s="160"/>
      <c r="AD39" s="160"/>
      <c r="AE39" s="160"/>
      <c r="AF39" s="160"/>
      <c r="AG39" s="160"/>
      <c r="AH39" s="160"/>
      <c r="AI39" s="160"/>
      <c r="AJ39" s="160"/>
    </row>
    <row r="40" spans="1:36" ht="15.75" customHeight="1" x14ac:dyDescent="0.3">
      <c r="A40" s="160"/>
      <c r="B40" s="160"/>
      <c r="C40" s="160"/>
      <c r="D40" s="160"/>
      <c r="E40" s="160"/>
      <c r="F40" s="160"/>
      <c r="G40" s="160"/>
      <c r="H40" s="160"/>
      <c r="I40" s="163"/>
      <c r="J40" s="199"/>
      <c r="K40" s="200"/>
      <c r="L40" s="200"/>
      <c r="M40" s="200"/>
      <c r="N40" s="200"/>
      <c r="O40" s="200"/>
      <c r="P40" s="200"/>
      <c r="Q40" s="200"/>
      <c r="R40" s="193"/>
      <c r="S40" s="160"/>
      <c r="T40" s="160"/>
      <c r="U40" s="160"/>
      <c r="V40" s="160"/>
      <c r="W40" s="160"/>
      <c r="X40" s="163"/>
      <c r="Y40" s="199"/>
      <c r="Z40" s="190"/>
      <c r="AA40" s="200"/>
      <c r="AB40" s="193"/>
      <c r="AC40" s="160"/>
      <c r="AD40" s="160"/>
      <c r="AE40" s="160"/>
      <c r="AF40" s="160"/>
      <c r="AG40" s="160"/>
      <c r="AH40" s="160"/>
      <c r="AI40" s="160"/>
      <c r="AJ40" s="160"/>
    </row>
    <row r="41" spans="1:36" ht="15.75" customHeight="1" x14ac:dyDescent="0.3">
      <c r="A41" s="160"/>
      <c r="B41" s="160"/>
      <c r="C41" s="160"/>
      <c r="D41" s="160"/>
      <c r="E41" s="160"/>
      <c r="F41" s="160"/>
      <c r="G41" s="160"/>
      <c r="H41" s="160"/>
      <c r="I41" s="163"/>
      <c r="J41" s="199"/>
      <c r="K41" s="200"/>
      <c r="L41" s="200"/>
      <c r="M41" s="200"/>
      <c r="N41" s="200"/>
      <c r="O41" s="200"/>
      <c r="P41" s="200"/>
      <c r="Q41" s="200"/>
      <c r="R41" s="193"/>
      <c r="S41" s="160"/>
      <c r="T41" s="160"/>
      <c r="U41" s="160"/>
      <c r="V41" s="160"/>
      <c r="W41" s="160"/>
      <c r="X41" s="163"/>
      <c r="Y41" s="199"/>
      <c r="Z41" s="190"/>
      <c r="AA41" s="200"/>
      <c r="AB41" s="193"/>
      <c r="AC41" s="160"/>
      <c r="AD41" s="160"/>
      <c r="AE41" s="160"/>
      <c r="AF41" s="160"/>
      <c r="AG41" s="160"/>
      <c r="AH41" s="160"/>
      <c r="AI41" s="160"/>
      <c r="AJ41" s="160"/>
    </row>
    <row r="42" spans="1:36" ht="15.75" customHeight="1" x14ac:dyDescent="0.3">
      <c r="A42" s="160"/>
      <c r="B42" s="160"/>
      <c r="C42" s="160"/>
      <c r="D42" s="160"/>
      <c r="E42" s="160"/>
      <c r="F42" s="160"/>
      <c r="G42" s="160"/>
      <c r="H42" s="160"/>
      <c r="I42" s="163"/>
      <c r="J42" s="199"/>
      <c r="K42" s="200"/>
      <c r="L42" s="200"/>
      <c r="M42" s="200"/>
      <c r="N42" s="200"/>
      <c r="O42" s="200"/>
      <c r="P42" s="200"/>
      <c r="Q42" s="200"/>
      <c r="R42" s="193"/>
      <c r="S42" s="160"/>
      <c r="T42" s="160"/>
      <c r="U42" s="160"/>
      <c r="V42" s="160"/>
      <c r="W42" s="160"/>
      <c r="X42" s="163"/>
      <c r="Y42" s="199"/>
      <c r="Z42" s="190"/>
      <c r="AA42" s="200"/>
      <c r="AB42" s="193"/>
      <c r="AC42" s="160"/>
      <c r="AD42" s="160"/>
      <c r="AE42" s="160"/>
      <c r="AF42" s="160"/>
      <c r="AG42" s="160"/>
      <c r="AH42" s="160"/>
      <c r="AI42" s="160"/>
      <c r="AJ42" s="160"/>
    </row>
    <row r="43" spans="1:36" ht="15.75" customHeight="1" x14ac:dyDescent="0.3">
      <c r="A43" s="160"/>
      <c r="B43" s="160"/>
      <c r="C43" s="160"/>
      <c r="D43" s="160"/>
      <c r="E43" s="160"/>
      <c r="F43" s="160"/>
      <c r="G43" s="160"/>
      <c r="H43" s="160"/>
      <c r="I43" s="163"/>
      <c r="J43" s="199"/>
      <c r="K43" s="200"/>
      <c r="L43" s="200"/>
      <c r="M43" s="200"/>
      <c r="N43" s="200"/>
      <c r="O43" s="200"/>
      <c r="P43" s="200"/>
      <c r="Q43" s="200"/>
      <c r="R43" s="193"/>
      <c r="S43" s="160"/>
      <c r="T43" s="160"/>
      <c r="U43" s="160"/>
      <c r="V43" s="160"/>
      <c r="W43" s="160"/>
      <c r="X43" s="163"/>
      <c r="Y43" s="199"/>
      <c r="Z43" s="190"/>
      <c r="AA43" s="200"/>
      <c r="AB43" s="193"/>
      <c r="AC43" s="160"/>
      <c r="AD43" s="160"/>
      <c r="AE43" s="160"/>
      <c r="AF43" s="160"/>
      <c r="AG43" s="160"/>
      <c r="AH43" s="160"/>
      <c r="AI43" s="160"/>
      <c r="AJ43" s="160"/>
    </row>
    <row r="44" spans="1:36" ht="15.75" customHeight="1" x14ac:dyDescent="0.3">
      <c r="A44" s="160"/>
      <c r="B44" s="160"/>
      <c r="C44" s="160"/>
      <c r="D44" s="160"/>
      <c r="E44" s="160"/>
      <c r="F44" s="160"/>
      <c r="G44" s="160"/>
      <c r="H44" s="160"/>
      <c r="I44" s="205"/>
      <c r="J44" s="160"/>
      <c r="K44" s="198"/>
      <c r="L44" s="198"/>
      <c r="M44" s="198"/>
      <c r="N44" s="198"/>
      <c r="O44" s="198"/>
      <c r="P44" s="198"/>
      <c r="Q44" s="198"/>
      <c r="R44" s="206"/>
      <c r="S44" s="160"/>
      <c r="T44" s="160"/>
      <c r="U44" s="160"/>
      <c r="V44" s="160"/>
      <c r="W44" s="160"/>
      <c r="X44" s="205"/>
      <c r="Y44" s="160"/>
      <c r="Z44" s="160"/>
      <c r="AA44" s="198"/>
      <c r="AB44" s="206"/>
      <c r="AC44" s="160"/>
      <c r="AD44" s="160"/>
      <c r="AE44" s="160"/>
      <c r="AF44" s="160"/>
      <c r="AG44" s="160"/>
      <c r="AH44" s="160"/>
      <c r="AI44" s="160"/>
      <c r="AJ44" s="160"/>
    </row>
    <row r="45" spans="1:36" ht="15.75" customHeight="1" thickBot="1" x14ac:dyDescent="0.35">
      <c r="A45" s="160"/>
      <c r="B45" s="218"/>
      <c r="C45" s="160"/>
      <c r="D45" s="160"/>
      <c r="E45" s="160"/>
      <c r="F45" s="160"/>
      <c r="G45" s="160"/>
      <c r="H45" s="160"/>
      <c r="I45" s="205"/>
      <c r="J45" s="160"/>
      <c r="K45" s="198"/>
      <c r="L45" s="198"/>
      <c r="M45" s="198"/>
      <c r="N45" s="198"/>
      <c r="O45" s="198"/>
      <c r="P45" s="198"/>
      <c r="Q45" s="198"/>
      <c r="R45" s="206"/>
      <c r="S45" s="160"/>
      <c r="T45" s="160"/>
      <c r="U45" s="160"/>
      <c r="V45" s="160"/>
      <c r="W45" s="160"/>
      <c r="X45" s="205"/>
      <c r="Y45" s="160"/>
      <c r="Z45" s="160"/>
      <c r="AA45" s="198"/>
      <c r="AB45" s="206"/>
      <c r="AC45" s="160"/>
      <c r="AD45" s="160"/>
      <c r="AE45" s="160"/>
      <c r="AF45" s="160"/>
      <c r="AG45" s="160"/>
      <c r="AH45" s="160"/>
      <c r="AI45" s="160"/>
      <c r="AJ45" s="160"/>
    </row>
    <row r="46" spans="1:36" ht="33" customHeight="1" thickTop="1" thickBot="1" x14ac:dyDescent="0.35">
      <c r="A46" s="160"/>
      <c r="B46" s="365" t="s">
        <v>118</v>
      </c>
      <c r="C46" s="366"/>
      <c r="D46" s="366"/>
      <c r="E46" s="366"/>
      <c r="F46" s="366"/>
      <c r="G46" s="366"/>
      <c r="H46" s="160"/>
      <c r="I46" s="349" t="s">
        <v>119</v>
      </c>
      <c r="J46" s="350"/>
      <c r="K46" s="350"/>
      <c r="L46" s="350"/>
      <c r="M46" s="350"/>
      <c r="N46" s="350"/>
      <c r="O46" s="217"/>
      <c r="P46" s="217"/>
      <c r="Q46" s="217"/>
      <c r="R46" s="217"/>
      <c r="S46" s="217"/>
      <c r="T46" s="223"/>
      <c r="U46" s="160"/>
      <c r="V46" s="160"/>
      <c r="W46" s="160"/>
      <c r="X46" s="207"/>
      <c r="Y46" s="198"/>
      <c r="Z46" s="198"/>
      <c r="AA46" s="198"/>
      <c r="AB46" s="208"/>
      <c r="AC46" s="160"/>
      <c r="AD46" s="160"/>
      <c r="AE46" s="160"/>
      <c r="AF46" s="160"/>
      <c r="AG46" s="160"/>
      <c r="AH46" s="160"/>
      <c r="AI46" s="160"/>
      <c r="AJ46" s="160"/>
    </row>
    <row r="47" spans="1:36" ht="15.75" customHeight="1" thickTop="1" thickBot="1" x14ac:dyDescent="0.35">
      <c r="A47" s="160"/>
      <c r="B47" s="177"/>
      <c r="C47" s="178">
        <v>2019</v>
      </c>
      <c r="D47" s="178">
        <f t="shared" ref="D47:G47" si="4">C47+1</f>
        <v>2020</v>
      </c>
      <c r="E47" s="178">
        <f>D47+1</f>
        <v>2021</v>
      </c>
      <c r="F47" s="178">
        <f t="shared" si="4"/>
        <v>2022</v>
      </c>
      <c r="G47" s="178">
        <f t="shared" si="4"/>
        <v>2023</v>
      </c>
      <c r="H47" s="160"/>
      <c r="I47" s="177"/>
      <c r="J47" s="178">
        <v>2019</v>
      </c>
      <c r="K47" s="178">
        <f t="shared" ref="K47:N47" si="5">+J47+1</f>
        <v>2020</v>
      </c>
      <c r="L47" s="178">
        <f t="shared" si="5"/>
        <v>2021</v>
      </c>
      <c r="M47" s="178">
        <f t="shared" si="5"/>
        <v>2022</v>
      </c>
      <c r="N47" s="178">
        <f t="shared" si="5"/>
        <v>2023</v>
      </c>
      <c r="O47" s="160"/>
      <c r="P47" s="160"/>
      <c r="Q47" s="235"/>
      <c r="R47" s="235"/>
      <c r="S47" s="235"/>
      <c r="T47" s="235"/>
      <c r="U47" s="160"/>
      <c r="V47" s="160"/>
      <c r="W47" s="160"/>
      <c r="X47" s="207"/>
      <c r="Y47" s="198"/>
      <c r="Z47" s="198"/>
      <c r="AA47" s="198"/>
      <c r="AB47" s="208"/>
      <c r="AC47" s="160"/>
      <c r="AD47" s="160"/>
      <c r="AE47" s="160"/>
      <c r="AF47" s="160"/>
      <c r="AG47" s="160"/>
      <c r="AH47" s="160"/>
      <c r="AI47" s="160"/>
      <c r="AJ47" s="160"/>
    </row>
    <row r="48" spans="1:36" ht="18" customHeight="1" thickTop="1" thickBot="1" x14ac:dyDescent="0.35">
      <c r="A48" s="160"/>
      <c r="B48" s="303" t="s">
        <v>120</v>
      </c>
      <c r="C48" s="304" t="s">
        <v>13</v>
      </c>
      <c r="D48" s="304" t="s">
        <v>13</v>
      </c>
      <c r="E48" s="304" t="s">
        <v>13</v>
      </c>
      <c r="F48" s="304" t="s">
        <v>13</v>
      </c>
      <c r="G48" s="304" t="s">
        <v>13</v>
      </c>
      <c r="H48" s="160"/>
      <c r="I48" s="303" t="s">
        <v>120</v>
      </c>
      <c r="J48" s="304" t="s">
        <v>13</v>
      </c>
      <c r="K48" s="304" t="s">
        <v>13</v>
      </c>
      <c r="L48" s="304" t="s">
        <v>13</v>
      </c>
      <c r="M48" s="304" t="s">
        <v>13</v>
      </c>
      <c r="N48" s="304" t="s">
        <v>13</v>
      </c>
      <c r="O48" s="160"/>
      <c r="P48" s="160"/>
      <c r="Q48" s="224"/>
      <c r="R48" s="224"/>
      <c r="S48" s="224"/>
      <c r="T48" s="224"/>
      <c r="U48" s="160"/>
      <c r="V48" s="160"/>
      <c r="W48" s="160"/>
      <c r="X48" s="207"/>
      <c r="Y48" s="198"/>
      <c r="Z48" s="198"/>
      <c r="AA48" s="198"/>
      <c r="AB48" s="208"/>
      <c r="AC48" s="160"/>
      <c r="AD48" s="160"/>
      <c r="AE48" s="160"/>
      <c r="AF48" s="160"/>
      <c r="AG48" s="160"/>
      <c r="AH48" s="160"/>
      <c r="AI48" s="160"/>
      <c r="AJ48" s="160"/>
    </row>
    <row r="49" spans="1:36" ht="15.75" customHeight="1" thickTop="1" thickBot="1" x14ac:dyDescent="0.35">
      <c r="A49" s="160"/>
      <c r="B49" s="185" t="s">
        <v>21</v>
      </c>
      <c r="C49" s="189">
        <f>SUMIFS(Data!$S:$S,Data!$H:$H,$B49,Data!$E:$E,C$47,Data!$F:$F,C$48)</f>
        <v>35622.771299999993</v>
      </c>
      <c r="D49" s="189">
        <f>SUMIFS(Data!$S:$S,Data!$H:$H,$B49,Data!$E:$E,D$47,Data!$F:$F,D$48)</f>
        <v>29978.27865</v>
      </c>
      <c r="E49" s="189">
        <f>SUMIFS(Data!$S:$S,Data!$H:$H,$B49,Data!$E:$E,E$47,Data!$F:$F,E$48)</f>
        <v>31551.315299999998</v>
      </c>
      <c r="F49" s="189">
        <f>SUMIFS(Data!$S:$S,Data!$H:$H,$B49,Data!$E:$E,F$47,Data!$F:$F,F$48)</f>
        <v>28898.475599999998</v>
      </c>
      <c r="G49" s="189">
        <f>SUMIFS(Data!$S:$S,Data!$H:$H,$B49,Data!$E:$E,G$47,Data!$F:$F,G$48)</f>
        <v>24326.601449999998</v>
      </c>
      <c r="H49" s="160"/>
      <c r="I49" s="185" t="s">
        <v>21</v>
      </c>
      <c r="J49" s="189">
        <f>SUMIFS(Data!$S:$S,Data!$H:$H,$I49,Data!$E:$E,J$47,Data!$C:$C,$J$7,Data!$F:$F,J$48)</f>
        <v>5266.6549499999992</v>
      </c>
      <c r="K49" s="189">
        <f>SUMIFS(Data!$S:$S,Data!$H:$H,$I49,Data!$E:$E,K$47,Data!$C:$C,$J$7,Data!$F:$F,K$48)</f>
        <v>5075.0141999999996</v>
      </c>
      <c r="L49" s="189">
        <f>SUMIFS(Data!$S:$S,Data!$H:$H,$I49,Data!$E:$E,L$47,Data!$C:$C,$J$7,Data!$F:$F,L$48)</f>
        <v>5337.9307500000004</v>
      </c>
      <c r="M49" s="189">
        <f>SUMIFS(Data!$S:$S,Data!$H:$H,$I49,Data!$E:$E,M$47,Data!$C:$C,$J$7,Data!$F:$F,M$48)</f>
        <v>4317.4398000000001</v>
      </c>
      <c r="N49" s="189">
        <f>SUMIFS(Data!$S:$S,Data!$H:$H,$I49,Data!$E:$E,N$47,Data!$C:$C,$J$7,Data!$F:$F,N$48)</f>
        <v>3216.6527999999998</v>
      </c>
      <c r="O49" s="160"/>
      <c r="P49" s="160"/>
      <c r="Q49" s="225"/>
      <c r="R49" s="225"/>
      <c r="S49" s="225"/>
      <c r="T49" s="226"/>
      <c r="U49" s="160"/>
      <c r="V49" s="160"/>
      <c r="W49" s="160"/>
      <c r="X49" s="207"/>
      <c r="Y49" s="198"/>
      <c r="Z49" s="198"/>
      <c r="AA49" s="198"/>
      <c r="AB49" s="208"/>
      <c r="AC49" s="160"/>
      <c r="AD49" s="160"/>
      <c r="AE49" s="160"/>
      <c r="AF49" s="160"/>
      <c r="AG49" s="160"/>
      <c r="AH49" s="160"/>
      <c r="AI49" s="160"/>
      <c r="AJ49" s="160"/>
    </row>
    <row r="50" spans="1:36" ht="15.75" customHeight="1" thickTop="1" thickBot="1" x14ac:dyDescent="0.35">
      <c r="A50" s="160"/>
      <c r="B50" s="185" t="s">
        <v>23</v>
      </c>
      <c r="C50" s="189">
        <f>SUMIFS(Data!$S:$S,Data!$H:$H,$B50,Data!$E:$E,C$47,Data!$F:$F,C$48)</f>
        <v>0</v>
      </c>
      <c r="D50" s="189">
        <f>SUMIFS(Data!$S:$S,Data!$H:$H,$B50,Data!$E:$E,D$47,Data!$F:$F,D$48)</f>
        <v>0</v>
      </c>
      <c r="E50" s="189">
        <f>SUMIFS(Data!$S:$S,Data!$H:$H,$B50,Data!$E:$E,E$47,Data!$F:$F,E$48)</f>
        <v>0</v>
      </c>
      <c r="F50" s="189">
        <f>SUMIFS(Data!$S:$S,Data!$H:$H,$B50,Data!$E:$E,F$47,Data!$F:$F,F$48)</f>
        <v>0</v>
      </c>
      <c r="G50" s="189">
        <f>SUMIFS(Data!$S:$S,Data!$H:$H,$B50,Data!$E:$E,G$47,Data!$F:$F,G$48)</f>
        <v>0</v>
      </c>
      <c r="H50" s="160"/>
      <c r="I50" s="185" t="s">
        <v>23</v>
      </c>
      <c r="J50" s="189">
        <f>SUMIFS(Data!$S:$S,Data!$H:$H,$I50,Data!$E:$E,J$47,Data!$C:$C,$J$7,Data!$F:$F,J$48)</f>
        <v>0</v>
      </c>
      <c r="K50" s="189">
        <f>SUMIFS(Data!$S:$S,Data!$H:$H,$I50,Data!$E:$E,K$47,Data!$C:$C,$J$7,Data!$F:$F,K$48)</f>
        <v>0</v>
      </c>
      <c r="L50" s="189">
        <f>SUMIFS(Data!$S:$S,Data!$H:$H,$I50,Data!$E:$E,L$47,Data!$C:$C,$J$7,Data!$F:$F,L$48)</f>
        <v>0</v>
      </c>
      <c r="M50" s="189">
        <f>SUMIFS(Data!$S:$S,Data!$H:$H,$I50,Data!$E:$E,M$47,Data!$C:$C,$J$7,Data!$F:$F,M$48)</f>
        <v>0</v>
      </c>
      <c r="N50" s="189">
        <f>SUMIFS(Data!$S:$S,Data!$H:$H,$I50,Data!$E:$E,N$47,Data!$C:$C,$J$7,Data!$F:$F,N$48)</f>
        <v>0</v>
      </c>
      <c r="O50" s="160"/>
      <c r="P50" s="160"/>
      <c r="Q50" s="227"/>
      <c r="R50" s="227"/>
      <c r="S50" s="227"/>
      <c r="T50" s="228"/>
      <c r="U50" s="160"/>
      <c r="V50" s="160"/>
      <c r="W50" s="160"/>
      <c r="X50" s="207"/>
      <c r="Y50" s="198"/>
      <c r="Z50" s="198"/>
      <c r="AA50" s="198"/>
      <c r="AB50" s="208"/>
      <c r="AC50" s="160"/>
      <c r="AD50" s="160"/>
      <c r="AE50" s="160"/>
      <c r="AF50" s="160"/>
      <c r="AG50" s="160"/>
      <c r="AH50" s="160"/>
      <c r="AI50" s="160"/>
      <c r="AJ50" s="160"/>
    </row>
    <row r="51" spans="1:36" ht="15.75" customHeight="1" thickTop="1" thickBot="1" x14ac:dyDescent="0.35">
      <c r="A51" s="160"/>
      <c r="B51" s="185" t="s">
        <v>25</v>
      </c>
      <c r="C51" s="189">
        <f>SUMIFS(Data!$S:$S,Data!$H:$H,$B51,Data!$E:$E,C$47,Data!$F:$F,C$48)</f>
        <v>11922.783795790845</v>
      </c>
      <c r="D51" s="189">
        <f>SUMIFS(Data!$S:$S,Data!$H:$H,$B51,Data!$E:$E,D$47,Data!$F:$F,D$48)</f>
        <v>8006.9587920000004</v>
      </c>
      <c r="E51" s="189">
        <f>SUMIFS(Data!$S:$S,Data!$H:$H,$B51,Data!$E:$E,E$47,Data!$F:$F,E$48)</f>
        <v>7271.1646560000008</v>
      </c>
      <c r="F51" s="189">
        <f>SUMIFS(Data!$S:$S,Data!$H:$H,$B51,Data!$E:$E,F$47,Data!$F:$F,F$48)</f>
        <v>5941.1556959999998</v>
      </c>
      <c r="G51" s="189">
        <f>SUMIFS(Data!$S:$S,Data!$H:$H,$B51,Data!$E:$E,G$47,Data!$F:$F,G$48)</f>
        <v>4697.3732870400008</v>
      </c>
      <c r="H51" s="160"/>
      <c r="I51" s="185" t="s">
        <v>25</v>
      </c>
      <c r="J51" s="189">
        <f>SUMIFS(Data!$S:$S,Data!$H:$H,$I51,Data!$E:$E,J$47,Data!$C:$C,$J$7,Data!$F:$F,J$48)</f>
        <v>11547.362531040002</v>
      </c>
      <c r="K51" s="189">
        <f>SUMIFS(Data!$S:$S,Data!$H:$H,$I51,Data!$E:$E,K$47,Data!$C:$C,$J$7,Data!$F:$F,K$48)</f>
        <v>7744.4663520000004</v>
      </c>
      <c r="L51" s="189">
        <f>SUMIFS(Data!$S:$S,Data!$H:$H,$I51,Data!$E:$E,L$47,Data!$C:$C,$J$7,Data!$F:$F,L$48)</f>
        <v>7034.2171791360006</v>
      </c>
      <c r="M51" s="189">
        <f>SUMIFS(Data!$S:$S,Data!$H:$H,$I51,Data!$E:$E,M$47,Data!$C:$C,$J$7,Data!$F:$F,M$48)</f>
        <v>5741.7252479999997</v>
      </c>
      <c r="N51" s="189">
        <f>SUMIFS(Data!$S:$S,Data!$H:$H,$I51,Data!$E:$E,N$47,Data!$C:$C,$J$7,Data!$F:$F,N$48)</f>
        <v>4697.3732870400008</v>
      </c>
      <c r="O51" s="160"/>
      <c r="P51" s="160"/>
      <c r="Q51" s="227"/>
      <c r="R51" s="227"/>
      <c r="S51" s="227"/>
      <c r="T51" s="228"/>
      <c r="U51" s="160"/>
      <c r="V51" s="160"/>
      <c r="W51" s="160"/>
      <c r="X51" s="207"/>
      <c r="Y51" s="198"/>
      <c r="Z51" s="198"/>
      <c r="AA51" s="198"/>
      <c r="AB51" s="208"/>
      <c r="AC51" s="160"/>
      <c r="AD51" s="160"/>
      <c r="AE51" s="160"/>
      <c r="AF51" s="160"/>
      <c r="AG51" s="160"/>
      <c r="AH51" s="160"/>
      <c r="AI51" s="160"/>
      <c r="AJ51" s="160"/>
    </row>
    <row r="52" spans="1:36" ht="15.75" customHeight="1" thickTop="1" thickBot="1" x14ac:dyDescent="0.35">
      <c r="A52" s="160"/>
      <c r="B52" s="185" t="s">
        <v>26</v>
      </c>
      <c r="C52" s="189">
        <f>SUMIFS(Data!$S:$S,Data!$H:$H,$B52,Data!$E:$E,C$47,Data!$F:$F,C$48)</f>
        <v>18146.209566954101</v>
      </c>
      <c r="D52" s="189">
        <f>SUMIFS(Data!$S:$S,Data!$H:$H,$B52,Data!$E:$E,D$47,Data!$F:$F,D$48)</f>
        <v>11018.993076000001</v>
      </c>
      <c r="E52" s="189">
        <f>SUMIFS(Data!$S:$S,Data!$H:$H,$B52,Data!$E:$E,E$47,Data!$F:$F,E$48)</f>
        <v>13341.809660244</v>
      </c>
      <c r="F52" s="189">
        <f>SUMIFS(Data!$S:$S,Data!$H:$H,$B52,Data!$E:$E,F$47,Data!$F:$F,F$48)</f>
        <v>13194.411516</v>
      </c>
      <c r="G52" s="189">
        <f>SUMIFS(Data!$S:$S,Data!$H:$H,$B52,Data!$E:$E,G$47,Data!$F:$F,G$48)</f>
        <v>12854.364549</v>
      </c>
      <c r="H52" s="160"/>
      <c r="I52" s="185" t="s">
        <v>26</v>
      </c>
      <c r="J52" s="189">
        <f>SUMIFS(Data!$S:$S,Data!$H:$H,$I52,Data!$E:$E,J$47,Data!$C:$C,$J$7,Data!$F:$F,J$48)</f>
        <v>17732.548006680005</v>
      </c>
      <c r="K52" s="189">
        <f>SUMIFS(Data!$S:$S,Data!$H:$H,$I52,Data!$E:$E,K$47,Data!$C:$C,$J$7,Data!$F:$F,K$48)</f>
        <v>10610.933424000001</v>
      </c>
      <c r="L52" s="189">
        <f>SUMIFS(Data!$S:$S,Data!$H:$H,$I52,Data!$E:$E,L$47,Data!$C:$C,$J$7,Data!$F:$F,L$48)</f>
        <v>12847.79188212</v>
      </c>
      <c r="M52" s="189">
        <f>SUMIFS(Data!$S:$S,Data!$H:$H,$I52,Data!$E:$E,M$47,Data!$C:$C,$J$7,Data!$F:$F,M$48)</f>
        <v>12760.05198</v>
      </c>
      <c r="N52" s="189">
        <f>SUMIFS(Data!$S:$S,Data!$H:$H,$I52,Data!$E:$E,N$47,Data!$C:$C,$J$7,Data!$F:$F,N$48)</f>
        <v>12494.44257204</v>
      </c>
      <c r="O52" s="160"/>
      <c r="P52" s="160"/>
      <c r="Q52" s="229"/>
      <c r="R52" s="229"/>
      <c r="S52" s="229"/>
      <c r="T52" s="230"/>
      <c r="U52" s="160"/>
      <c r="V52" s="160"/>
      <c r="W52" s="160"/>
      <c r="X52" s="207"/>
      <c r="Y52" s="198"/>
      <c r="Z52" s="198"/>
      <c r="AA52" s="198"/>
      <c r="AB52" s="208"/>
      <c r="AC52" s="160"/>
      <c r="AD52" s="160"/>
      <c r="AE52" s="160"/>
      <c r="AF52" s="160"/>
      <c r="AG52" s="160"/>
      <c r="AH52" s="160"/>
      <c r="AI52" s="160"/>
      <c r="AJ52" s="160"/>
    </row>
    <row r="53" spans="1:36" ht="15.75" customHeight="1" thickTop="1" thickBot="1" x14ac:dyDescent="0.35">
      <c r="A53" s="160"/>
      <c r="B53" s="185" t="s">
        <v>27</v>
      </c>
      <c r="C53" s="189">
        <f>SUMIFS(Data!$S:$S,Data!$H:$H,$B53,Data!$E:$E,C$47,Data!$F:$F,C$48)</f>
        <v>0</v>
      </c>
      <c r="D53" s="189">
        <f>SUMIFS(Data!$S:$S,Data!$H:$H,$B53,Data!$E:$E,D$47,Data!$F:$F,D$48)</f>
        <v>0</v>
      </c>
      <c r="E53" s="189">
        <f>SUMIFS(Data!$S:$S,Data!$H:$H,$B53,Data!$E:$E,E$47,Data!$F:$F,E$48)</f>
        <v>0</v>
      </c>
      <c r="F53" s="189">
        <f>SUMIFS(Data!$S:$S,Data!$H:$H,$B53,Data!$E:$E,F$47,Data!$F:$F,F$48)</f>
        <v>0</v>
      </c>
      <c r="G53" s="189">
        <f>SUMIFS(Data!$S:$S,Data!$H:$H,$B53,Data!$E:$E,G$47,Data!$F:$F,G$48)</f>
        <v>0</v>
      </c>
      <c r="H53" s="160"/>
      <c r="I53" s="185" t="s">
        <v>27</v>
      </c>
      <c r="J53" s="189">
        <f>SUMIFS(Data!$S:$S,Data!$H:$H,$I53,Data!$E:$E,J$47,Data!$C:$C,$J$7,Data!$F:$F,J$48)</f>
        <v>0</v>
      </c>
      <c r="K53" s="189">
        <f>SUMIFS(Data!$S:$S,Data!$H:$H,$I53,Data!$E:$E,K$47,Data!$C:$C,$J$7,Data!$F:$F,K$48)</f>
        <v>0</v>
      </c>
      <c r="L53" s="189">
        <f>SUMIFS(Data!$S:$S,Data!$H:$H,$I53,Data!$E:$E,L$47,Data!$C:$C,$J$7,Data!$F:$F,L$48)</f>
        <v>0</v>
      </c>
      <c r="M53" s="189">
        <f>SUMIFS(Data!$S:$S,Data!$H:$H,$I53,Data!$E:$E,M$47,Data!$C:$C,$J$7,Data!$F:$F,M$48)</f>
        <v>0</v>
      </c>
      <c r="N53" s="189">
        <f>SUMIFS(Data!$S:$S,Data!$H:$H,$I53,Data!$E:$E,N$47,Data!$C:$C,$J$7,Data!$F:$F,N$48)</f>
        <v>0</v>
      </c>
      <c r="O53" s="160"/>
      <c r="P53" s="160"/>
      <c r="Q53" s="229"/>
      <c r="R53" s="229"/>
      <c r="S53" s="229"/>
      <c r="T53" s="23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0"/>
    </row>
    <row r="54" spans="1:36" ht="15.75" customHeight="1" thickTop="1" thickBot="1" x14ac:dyDescent="0.35">
      <c r="A54" s="160"/>
      <c r="B54" s="185" t="s">
        <v>28</v>
      </c>
      <c r="C54" s="189">
        <f>SUMIFS(Data!$S:$S,Data!$H:$H,$B54,Data!$E:$E,C$47,Data!$F:$F,C$48)</f>
        <v>0</v>
      </c>
      <c r="D54" s="189">
        <f>SUMIFS(Data!$S:$S,Data!$H:$H,$B54,Data!$E:$E,D$47,Data!$F:$F,D$48)</f>
        <v>0</v>
      </c>
      <c r="E54" s="189">
        <f>SUMIFS(Data!$S:$S,Data!$H:$H,$B54,Data!$E:$E,E$47,Data!$F:$F,E$48)</f>
        <v>0</v>
      </c>
      <c r="F54" s="189">
        <f>SUMIFS(Data!$S:$S,Data!$H:$H,$B54,Data!$E:$E,F$47,Data!$F:$F,F$48)</f>
        <v>0</v>
      </c>
      <c r="G54" s="189">
        <f>SUMIFS(Data!$S:$S,Data!$H:$H,$B54,Data!$E:$E,G$47,Data!$F:$F,G$48)</f>
        <v>0</v>
      </c>
      <c r="H54" s="160"/>
      <c r="I54" s="185" t="s">
        <v>28</v>
      </c>
      <c r="J54" s="189">
        <f>SUMIFS(Data!$S:$S,Data!$H:$H,$I54,Data!$E:$E,J$47,Data!$C:$C,$J$7,Data!$F:$F,J$48)</f>
        <v>0</v>
      </c>
      <c r="K54" s="189">
        <f>SUMIFS(Data!$S:$S,Data!$H:$H,$I54,Data!$E:$E,K$47,Data!$C:$C,$J$7,Data!$F:$F,K$48)</f>
        <v>0</v>
      </c>
      <c r="L54" s="189">
        <f>SUMIFS(Data!$S:$S,Data!$H:$H,$I54,Data!$E:$E,L$47,Data!$C:$C,$J$7,Data!$F:$F,L$48)</f>
        <v>0</v>
      </c>
      <c r="M54" s="189">
        <f>SUMIFS(Data!$S:$S,Data!$H:$H,$I54,Data!$E:$E,M$47,Data!$C:$C,$J$7,Data!$F:$F,M$48)</f>
        <v>0</v>
      </c>
      <c r="N54" s="189">
        <f>SUMIFS(Data!$S:$S,Data!$H:$H,$I54,Data!$E:$E,N$47,Data!$C:$C,$J$7,Data!$F:$F,N$48)</f>
        <v>0</v>
      </c>
      <c r="O54" s="160"/>
      <c r="P54" s="160"/>
      <c r="Q54" s="229"/>
      <c r="R54" s="229"/>
      <c r="S54" s="229"/>
      <c r="T54" s="23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</row>
    <row r="55" spans="1:36" ht="15.75" customHeight="1" thickTop="1" thickBot="1" x14ac:dyDescent="0.35">
      <c r="A55" s="160"/>
      <c r="B55" s="185" t="s">
        <v>29</v>
      </c>
      <c r="C55" s="189">
        <f>SUMIFS(Data!$S:$S,Data!$H:$H,$B55,Data!$E:$E,C$47,Data!$F:$F,C$48)</f>
        <v>0</v>
      </c>
      <c r="D55" s="189">
        <f>SUMIFS(Data!$S:$S,Data!$H:$H,$B55,Data!$E:$E,D$47,Data!$F:$F,D$48)</f>
        <v>0</v>
      </c>
      <c r="E55" s="189">
        <f>SUMIFS(Data!$S:$S,Data!$H:$H,$B55,Data!$E:$E,E$47,Data!$F:$F,E$48)</f>
        <v>0</v>
      </c>
      <c r="F55" s="189">
        <f>SUMIFS(Data!$S:$S,Data!$H:$H,$B55,Data!$E:$E,F$47,Data!$F:$F,F$48)</f>
        <v>0</v>
      </c>
      <c r="G55" s="189">
        <f>SUMIFS(Data!$S:$S,Data!$H:$H,$B55,Data!$E:$E,G$47,Data!$F:$F,G$48)</f>
        <v>0</v>
      </c>
      <c r="H55" s="160"/>
      <c r="I55" s="185" t="s">
        <v>29</v>
      </c>
      <c r="J55" s="189">
        <f>SUMIFS(Data!$S:$S,Data!$H:$H,$I55,Data!$E:$E,J$47,Data!$C:$C,$J$7,Data!$F:$F,J$48)</f>
        <v>0</v>
      </c>
      <c r="K55" s="189">
        <f>SUMIFS(Data!$S:$S,Data!$H:$H,$I55,Data!$E:$E,K$47,Data!$C:$C,$J$7,Data!$F:$F,K$48)</f>
        <v>0</v>
      </c>
      <c r="L55" s="189">
        <f>SUMIFS(Data!$S:$S,Data!$H:$H,$I55,Data!$E:$E,L$47,Data!$C:$C,$J$7,Data!$F:$F,L$48)</f>
        <v>0</v>
      </c>
      <c r="M55" s="189">
        <f>SUMIFS(Data!$S:$S,Data!$H:$H,$I55,Data!$E:$E,M$47,Data!$C:$C,$J$7,Data!$F:$F,M$48)</f>
        <v>0</v>
      </c>
      <c r="N55" s="189">
        <f>SUMIFS(Data!$S:$S,Data!$H:$H,$I55,Data!$E:$E,N$47,Data!$C:$C,$J$7,Data!$F:$F,N$48)</f>
        <v>0</v>
      </c>
      <c r="O55" s="160"/>
      <c r="P55" s="160"/>
      <c r="Q55" s="231"/>
      <c r="R55" s="231"/>
      <c r="S55" s="231"/>
      <c r="T55" s="232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</row>
    <row r="56" spans="1:36" ht="15.75" customHeight="1" thickTop="1" thickBot="1" x14ac:dyDescent="0.35">
      <c r="A56" s="160"/>
      <c r="B56" s="197" t="s">
        <v>37</v>
      </c>
      <c r="C56" s="189">
        <f>SUMIFS(Data!$S:$S,Data!$H:$H,$B56,Data!$E:$E,C$47,Data!$F:$F,C$48)</f>
        <v>2653.0416</v>
      </c>
      <c r="D56" s="189">
        <f>SUMIFS(Data!$S:$S,Data!$H:$H,$B56,Data!$E:$E,D$47,Data!$F:$F,D$48)</f>
        <v>2524.9555439999999</v>
      </c>
      <c r="E56" s="189">
        <f>SUMIFS(Data!$S:$S,Data!$H:$H,$B56,Data!$E:$E,E$47,Data!$F:$F,E$48)</f>
        <v>2475.58284</v>
      </c>
      <c r="F56" s="189">
        <f>SUMIFS(Data!$S:$S,Data!$H:$H,$B56,Data!$E:$E,F$47,Data!$F:$F,F$48)</f>
        <v>11668.979879999999</v>
      </c>
      <c r="G56" s="189">
        <f>SUMIFS(Data!$S:$S,Data!$H:$H,$B56,Data!$E:$E,G$47,Data!$F:$F,G$48)</f>
        <v>11191.787999999999</v>
      </c>
      <c r="H56" s="160"/>
      <c r="I56" s="197" t="s">
        <v>37</v>
      </c>
      <c r="J56" s="189">
        <f>SUMIFS(Data!$S:$S,Data!$H:$H,$I56,Data!$E:$E,J$47,Data!$C:$C,$J$7,Data!$F:$F,J$48)</f>
        <v>2653.0416</v>
      </c>
      <c r="K56" s="189">
        <f>SUMIFS(Data!$S:$S,Data!$H:$H,$I56,Data!$E:$E,K$47,Data!$C:$C,$J$7,Data!$F:$F,K$48)</f>
        <v>2524.9555439999999</v>
      </c>
      <c r="L56" s="189">
        <f>SUMIFS(Data!$S:$S,Data!$H:$H,$I56,Data!$E:$E,L$47,Data!$C:$C,$J$7,Data!$F:$F,L$48)</f>
        <v>2475.58284</v>
      </c>
      <c r="M56" s="189">
        <f>SUMIFS(Data!$S:$S,Data!$H:$H,$I56,Data!$E:$E,M$47,Data!$C:$C,$J$7,Data!$F:$F,M$48)</f>
        <v>2401.884</v>
      </c>
      <c r="N56" s="189">
        <f>SUMIFS(Data!$S:$S,Data!$H:$H,$I56,Data!$E:$E,N$47,Data!$C:$C,$J$7,Data!$F:$F,N$48)</f>
        <v>2760.4692</v>
      </c>
      <c r="O56" s="160"/>
      <c r="P56" s="160"/>
      <c r="Q56" s="227"/>
      <c r="R56" s="227"/>
      <c r="S56" s="227"/>
      <c r="T56" s="228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</row>
    <row r="57" spans="1:36" ht="15.75" customHeight="1" thickTop="1" thickBot="1" x14ac:dyDescent="0.35">
      <c r="A57" s="160"/>
      <c r="B57" s="197" t="s">
        <v>38</v>
      </c>
      <c r="C57" s="189">
        <f>SUMIFS(Data!$S:$S,Data!$H:$H,$B57,Data!$E:$E,C$47,Data!$F:$F,C$48)</f>
        <v>0</v>
      </c>
      <c r="D57" s="189">
        <f>SUMIFS(Data!$S:$S,Data!$H:$H,$B57,Data!$E:$E,D$47,Data!$F:$F,D$48)</f>
        <v>0</v>
      </c>
      <c r="E57" s="189">
        <f>SUMIFS(Data!$S:$S,Data!$H:$H,$B57,Data!$E:$E,E$47,Data!$F:$F,E$48)</f>
        <v>0</v>
      </c>
      <c r="F57" s="189">
        <f>SUMIFS(Data!$S:$S,Data!$H:$H,$B57,Data!$E:$E,F$47,Data!$F:$F,F$48)</f>
        <v>0</v>
      </c>
      <c r="G57" s="189">
        <f>SUMIFS(Data!$S:$S,Data!$H:$H,$B57,Data!$E:$E,G$47,Data!$F:$F,G$48)</f>
        <v>0</v>
      </c>
      <c r="H57" s="160"/>
      <c r="I57" s="197" t="s">
        <v>38</v>
      </c>
      <c r="J57" s="189">
        <f>SUMIFS(Data!$S:$S,Data!$H:$H,$I57,Data!$E:$E,J$47,Data!$C:$C,$J$7,Data!$F:$F,J$48)</f>
        <v>0</v>
      </c>
      <c r="K57" s="189">
        <f>SUMIFS(Data!$S:$S,Data!$H:$H,$I57,Data!$E:$E,K$47,Data!$C:$C,$J$7,Data!$F:$F,K$48)</f>
        <v>0</v>
      </c>
      <c r="L57" s="189">
        <f>SUMIFS(Data!$S:$S,Data!$H:$H,$I57,Data!$E:$E,L$47,Data!$C:$C,$J$7,Data!$F:$F,L$48)</f>
        <v>0</v>
      </c>
      <c r="M57" s="189">
        <f>SUMIFS(Data!$S:$S,Data!$H:$H,$I57,Data!$E:$E,M$47,Data!$C:$C,$J$7,Data!$F:$F,M$48)</f>
        <v>0</v>
      </c>
      <c r="N57" s="189">
        <f>SUMIFS(Data!$S:$S,Data!$H:$H,$I57,Data!$E:$E,N$47,Data!$C:$C,$J$7,Data!$F:$F,N$48)</f>
        <v>0</v>
      </c>
      <c r="O57" s="160"/>
      <c r="P57" s="160"/>
      <c r="Q57" s="229"/>
      <c r="R57" s="229"/>
      <c r="S57" s="229"/>
      <c r="T57" s="23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0"/>
    </row>
    <row r="58" spans="1:36" ht="17.100000000000001" customHeight="1" thickTop="1" thickBot="1" x14ac:dyDescent="0.35">
      <c r="A58" s="160"/>
      <c r="B58" s="197" t="s">
        <v>39</v>
      </c>
      <c r="C58" s="189">
        <f>SUMIFS(Data!$S:$S,Data!$H:$H,$B58,Data!$E:$E,C$47,Data!$F:$F,C$48)</f>
        <v>0</v>
      </c>
      <c r="D58" s="189">
        <f>SUMIFS(Data!$S:$S,Data!$H:$H,$B58,Data!$E:$E,D$47,Data!$F:$F,D$48)</f>
        <v>0</v>
      </c>
      <c r="E58" s="189">
        <f>SUMIFS(Data!$S:$S,Data!$H:$H,$B58,Data!$E:$E,E$47,Data!$F:$F,E$48)</f>
        <v>0</v>
      </c>
      <c r="F58" s="189">
        <f>SUMIFS(Data!$S:$S,Data!$H:$H,$B58,Data!$E:$E,F$47,Data!$F:$F,F$48)</f>
        <v>0</v>
      </c>
      <c r="G58" s="189">
        <f>SUMIFS(Data!$S:$S,Data!$H:$H,$B58,Data!$E:$E,G$47,Data!$F:$F,G$48)</f>
        <v>808.1505719999999</v>
      </c>
      <c r="H58" s="160"/>
      <c r="I58" s="197" t="s">
        <v>39</v>
      </c>
      <c r="J58" s="189">
        <f>SUMIFS(Data!$S:$S,Data!$H:$H,$I58,Data!$E:$E,J$47,Data!$C:$C,$J$7,Data!$F:$F,J$48)</f>
        <v>0</v>
      </c>
      <c r="K58" s="189">
        <f>SUMIFS(Data!$S:$S,Data!$H:$H,$I58,Data!$E:$E,K$47,Data!$C:$C,$J$7,Data!$F:$F,K$48)</f>
        <v>0</v>
      </c>
      <c r="L58" s="189">
        <f>SUMIFS(Data!$S:$S,Data!$H:$H,$I58,Data!$E:$E,L$47,Data!$C:$C,$J$7,Data!$F:$F,L$48)</f>
        <v>0</v>
      </c>
      <c r="M58" s="189">
        <f>SUMIFS(Data!$S:$S,Data!$H:$H,$I58,Data!$E:$E,M$47,Data!$C:$C,$J$7,Data!$F:$F,M$48)</f>
        <v>0</v>
      </c>
      <c r="N58" s="189">
        <f>SUMIFS(Data!$S:$S,Data!$H:$H,$I58,Data!$E:$E,N$47,Data!$C:$C,$J$7,Data!$F:$F,N$48)</f>
        <v>808.1505719999999</v>
      </c>
      <c r="O58" s="160"/>
      <c r="P58" s="160"/>
      <c r="Q58" s="229"/>
      <c r="R58" s="229"/>
      <c r="S58" s="229"/>
      <c r="T58" s="23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201"/>
    </row>
    <row r="59" spans="1:36" ht="15.75" customHeight="1" thickTop="1" thickBot="1" x14ac:dyDescent="0.35">
      <c r="A59" s="160"/>
      <c r="B59" s="197" t="s">
        <v>114</v>
      </c>
      <c r="C59" s="189">
        <f>SUMIFS(Data!$S:$S,Data!$H:$H,$B59,Data!$E:$E,C$47,Data!$F:$F,C$48)</f>
        <v>0</v>
      </c>
      <c r="D59" s="189">
        <f>SUMIFS(Data!$S:$S,Data!$H:$H,$B59,Data!$E:$E,D$47,Data!$F:$F,D$48)</f>
        <v>0</v>
      </c>
      <c r="E59" s="189">
        <f>SUMIFS(Data!$S:$S,Data!$H:$H,$B59,Data!$E:$E,E$47,Data!$F:$F,E$48)</f>
        <v>0</v>
      </c>
      <c r="F59" s="189">
        <f>SUMIFS(Data!$S:$S,Data!$H:$H,$B59,Data!$E:$E,F$47,Data!$F:$F,F$48)</f>
        <v>0</v>
      </c>
      <c r="G59" s="189">
        <f>SUMIFS(Data!$S:$S,Data!$H:$H,$B59,Data!$E:$E,G$47,Data!$F:$F,G$48)</f>
        <v>0</v>
      </c>
      <c r="H59" s="160"/>
      <c r="I59" s="197" t="s">
        <v>114</v>
      </c>
      <c r="J59" s="189">
        <f>SUMIFS(Data!$S:$S,Data!$H:$H,$I59,Data!$E:$E,J$47,Data!$C:$C,$J$7,Data!$F:$F,J$48)</f>
        <v>0</v>
      </c>
      <c r="K59" s="189">
        <f>SUMIFS(Data!$S:$S,Data!$H:$H,$I59,Data!$E:$E,K$47,Data!$C:$C,$J$7,Data!$F:$F,K$48)</f>
        <v>0</v>
      </c>
      <c r="L59" s="189">
        <f>SUMIFS(Data!$S:$S,Data!$H:$H,$I59,Data!$E:$E,L$47,Data!$C:$C,$J$7,Data!$F:$F,L$48)</f>
        <v>0</v>
      </c>
      <c r="M59" s="189">
        <f>SUMIFS(Data!$S:$S,Data!$H:$H,$I59,Data!$E:$E,M$47,Data!$C:$C,$J$7,Data!$F:$F,M$48)</f>
        <v>0</v>
      </c>
      <c r="N59" s="189">
        <f>SUMIFS(Data!$S:$S,Data!$H:$H,$I59,Data!$E:$E,N$47,Data!$C:$C,$J$7,Data!$F:$F,N$48)</f>
        <v>0</v>
      </c>
      <c r="O59" s="160"/>
      <c r="P59" s="160"/>
      <c r="Q59" s="229"/>
      <c r="R59" s="229"/>
      <c r="S59" s="229"/>
      <c r="T59" s="23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201"/>
    </row>
    <row r="60" spans="1:36" ht="15.75" customHeight="1" thickBot="1" x14ac:dyDescent="0.35">
      <c r="A60" s="160"/>
      <c r="B60" s="306" t="s">
        <v>115</v>
      </c>
      <c r="C60" s="307">
        <f>SUM(C49:C59)</f>
        <v>68344.80626274494</v>
      </c>
      <c r="D60" s="307">
        <f>SUM(D49:D59)</f>
        <v>51529.186061999993</v>
      </c>
      <c r="E60" s="307">
        <f>SUM(E49:E59)</f>
        <v>54639.872456243997</v>
      </c>
      <c r="F60" s="307">
        <f>SUM(F49:F59)</f>
        <v>59703.022691999999</v>
      </c>
      <c r="G60" s="307">
        <f>SUM(G49:G59)</f>
        <v>53878.277858039997</v>
      </c>
      <c r="H60" s="160"/>
      <c r="I60" s="306" t="s">
        <v>115</v>
      </c>
      <c r="J60" s="307">
        <f>SUM(J49:J59)</f>
        <v>37199.607087720004</v>
      </c>
      <c r="K60" s="307">
        <f>SUM(K49:K59)</f>
        <v>25955.369520000004</v>
      </c>
      <c r="L60" s="307">
        <f>SUM(L49:L59)</f>
        <v>27695.522651256</v>
      </c>
      <c r="M60" s="307">
        <f>SUM(M49:M59)</f>
        <v>25221.101027999997</v>
      </c>
      <c r="N60" s="307">
        <f>SUM(N49:N59)</f>
        <v>23977.088431079999</v>
      </c>
      <c r="O60" s="160"/>
      <c r="P60" s="160"/>
      <c r="Q60" s="233"/>
      <c r="R60" s="233"/>
      <c r="S60" s="233"/>
      <c r="T60" s="234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201"/>
    </row>
    <row r="61" spans="1:36" ht="15.75" customHeight="1" thickTop="1" x14ac:dyDescent="0.3">
      <c r="A61" s="160"/>
      <c r="B61" s="160"/>
      <c r="C61" s="191"/>
      <c r="D61" s="191"/>
      <c r="E61" s="191"/>
      <c r="F61" s="191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201"/>
    </row>
    <row r="62" spans="1:36" ht="15.75" customHeight="1" thickBot="1" x14ac:dyDescent="0.35">
      <c r="A62" s="160"/>
      <c r="B62" s="160"/>
      <c r="C62" s="160"/>
      <c r="D62" s="160"/>
      <c r="E62" s="160"/>
      <c r="F62" s="160"/>
      <c r="G62" s="160"/>
      <c r="H62" s="160"/>
      <c r="I62" s="205"/>
      <c r="J62" s="160"/>
      <c r="K62" s="198"/>
      <c r="L62" s="198"/>
      <c r="M62" s="198"/>
      <c r="N62" s="198"/>
      <c r="O62" s="198"/>
      <c r="P62" s="198"/>
      <c r="Q62" s="198"/>
      <c r="R62" s="206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</row>
    <row r="63" spans="1:36" ht="18.899999999999999" customHeight="1" thickTop="1" thickBot="1" x14ac:dyDescent="0.35">
      <c r="A63" s="160"/>
      <c r="B63" s="347" t="s">
        <v>121</v>
      </c>
      <c r="C63" s="348"/>
      <c r="D63" s="348"/>
      <c r="E63" s="348"/>
      <c r="F63" s="348"/>
      <c r="G63" s="348"/>
      <c r="H63" s="160"/>
      <c r="I63" s="351" t="s">
        <v>122</v>
      </c>
      <c r="J63" s="352"/>
      <c r="K63" s="352"/>
      <c r="L63" s="352"/>
      <c r="M63" s="352"/>
      <c r="N63" s="352"/>
      <c r="O63" s="217"/>
      <c r="P63" s="217"/>
      <c r="Q63" s="217"/>
      <c r="R63" s="217"/>
      <c r="S63" s="217"/>
      <c r="T63" s="223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</row>
    <row r="64" spans="1:36" ht="15.75" customHeight="1" thickTop="1" thickBot="1" x14ac:dyDescent="0.35">
      <c r="A64" s="160"/>
      <c r="B64" s="209"/>
      <c r="C64" s="178">
        <v>2019</v>
      </c>
      <c r="D64" s="210">
        <f t="shared" ref="D64:G64" si="6">C64+1</f>
        <v>2020</v>
      </c>
      <c r="E64" s="210">
        <f>D64+1</f>
        <v>2021</v>
      </c>
      <c r="F64" s="210">
        <f t="shared" si="6"/>
        <v>2022</v>
      </c>
      <c r="G64" s="210">
        <f t="shared" si="6"/>
        <v>2023</v>
      </c>
      <c r="H64" s="160"/>
      <c r="I64" s="209"/>
      <c r="J64" s="178">
        <v>2019</v>
      </c>
      <c r="K64" s="210">
        <f t="shared" ref="K64:N64" si="7">+J64+1</f>
        <v>2020</v>
      </c>
      <c r="L64" s="210">
        <f t="shared" si="7"/>
        <v>2021</v>
      </c>
      <c r="M64" s="210">
        <f t="shared" si="7"/>
        <v>2022</v>
      </c>
      <c r="N64" s="210">
        <f t="shared" si="7"/>
        <v>2023</v>
      </c>
      <c r="O64" s="217"/>
      <c r="P64" s="217"/>
      <c r="Q64" s="236"/>
      <c r="R64" s="236"/>
      <c r="S64" s="236"/>
      <c r="T64" s="236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</row>
    <row r="65" spans="1:36" ht="15.75" customHeight="1" thickTop="1" thickBot="1" x14ac:dyDescent="0.35">
      <c r="A65" s="160"/>
      <c r="B65" s="305"/>
      <c r="C65" s="304" t="s">
        <v>13</v>
      </c>
      <c r="D65" s="304" t="s">
        <v>13</v>
      </c>
      <c r="E65" s="304" t="s">
        <v>13</v>
      </c>
      <c r="F65" s="304" t="s">
        <v>13</v>
      </c>
      <c r="G65" s="304" t="s">
        <v>13</v>
      </c>
      <c r="H65" s="160"/>
      <c r="I65" s="305"/>
      <c r="J65" s="304" t="s">
        <v>13</v>
      </c>
      <c r="K65" s="304" t="s">
        <v>13</v>
      </c>
      <c r="L65" s="304" t="s">
        <v>13</v>
      </c>
      <c r="M65" s="304" t="s">
        <v>13</v>
      </c>
      <c r="N65" s="304" t="s">
        <v>13</v>
      </c>
      <c r="O65" s="217"/>
      <c r="P65" s="217"/>
      <c r="Q65" s="224"/>
      <c r="R65" s="224"/>
      <c r="S65" s="224"/>
      <c r="T65" s="224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</row>
    <row r="66" spans="1:36" ht="15.75" customHeight="1" thickTop="1" thickBot="1" x14ac:dyDescent="0.35">
      <c r="A66" s="160"/>
      <c r="B66" s="211" t="s">
        <v>74</v>
      </c>
      <c r="C66" s="212">
        <f>C60/$C$60</f>
        <v>1</v>
      </c>
      <c r="D66" s="212">
        <f>D60/$C$60</f>
        <v>0.75395906257896272</v>
      </c>
      <c r="E66" s="212">
        <f>E60/$C$60</f>
        <v>0.79947366075172321</v>
      </c>
      <c r="F66" s="212">
        <f>F60/$C$60</f>
        <v>0.87355610406557527</v>
      </c>
      <c r="G66" s="212">
        <f>G60/$C$60</f>
        <v>0.78833024488957093</v>
      </c>
      <c r="H66" s="160"/>
      <c r="I66" s="211" t="s">
        <v>74</v>
      </c>
      <c r="J66" s="212">
        <f>J60/$J$60</f>
        <v>1</v>
      </c>
      <c r="K66" s="212">
        <f>K60/$J$60</f>
        <v>0.69773235665621192</v>
      </c>
      <c r="L66" s="212">
        <f>L60/$J$60</f>
        <v>0.7445111607213345</v>
      </c>
      <c r="M66" s="212">
        <f>M60/$J$60</f>
        <v>0.67799374785132493</v>
      </c>
      <c r="N66" s="212">
        <f>N60/$J$60</f>
        <v>0.64455219579443079</v>
      </c>
      <c r="O66" s="217"/>
      <c r="P66" s="217"/>
      <c r="Q66" s="237"/>
      <c r="R66" s="237"/>
      <c r="S66" s="237"/>
      <c r="T66" s="237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</row>
    <row r="67" spans="1:36" ht="15.75" customHeight="1" thickTop="1" thickBot="1" x14ac:dyDescent="0.35">
      <c r="A67" s="160"/>
      <c r="B67" s="213" t="s">
        <v>78</v>
      </c>
      <c r="C67" s="214"/>
      <c r="D67" s="214"/>
      <c r="E67" s="214"/>
      <c r="F67" s="214"/>
      <c r="G67" s="214"/>
      <c r="H67" s="160"/>
      <c r="I67" s="213" t="s">
        <v>78</v>
      </c>
      <c r="J67" s="214"/>
      <c r="K67" s="214"/>
      <c r="L67" s="214"/>
      <c r="M67" s="214"/>
      <c r="N67" s="214"/>
      <c r="O67" s="217"/>
      <c r="P67" s="217"/>
      <c r="Q67" s="237"/>
      <c r="R67" s="237"/>
      <c r="S67" s="237"/>
      <c r="T67" s="237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</row>
    <row r="68" spans="1:36" ht="15.75" customHeight="1" thickTop="1" thickBot="1" x14ac:dyDescent="0.35">
      <c r="A68" s="160"/>
      <c r="B68" s="215" t="str">
        <f>'Input keuzevariabelen'!F11</f>
        <v>Behaalde omzet</v>
      </c>
      <c r="C68" s="251">
        <f>SUMIFS(Data!$J:$J,Data!$H:$H,$B$68,Data!$E:$E,C$64,Data!$F:$F,C$65)</f>
        <v>0</v>
      </c>
      <c r="D68" s="251">
        <f>SUMIFS(Data!$I:$I,Data!$H:$H,$B$68,Data!$E:$E,D$64,Data!$F:$F,D$65)</f>
        <v>0</v>
      </c>
      <c r="E68" s="251">
        <f>SUMIFS(Data!$I:$I,Data!$H:$H,$B$68,Data!$E:$E,E$64,Data!$F:$F,E$65)</f>
        <v>0</v>
      </c>
      <c r="F68" s="251">
        <f>SUMIFS(Data!$I:$I,Data!$H:$H,$B$68,Data!$E:$E,F$64,Data!$F:$F,F$65)</f>
        <v>0</v>
      </c>
      <c r="G68" s="251">
        <f>SUMIFS(Data!$I:$I,Data!$H:$H,$B$68,Data!$E:$E,G$64,Data!$F:$F,G$65)</f>
        <v>0</v>
      </c>
      <c r="H68" s="160"/>
      <c r="I68" s="215" t="str">
        <f>'Input keuzevariabelen'!F11</f>
        <v>Behaalde omzet</v>
      </c>
      <c r="J68" s="251">
        <f>SUMIFS(Data!$J:$J,Data!$H:$H,$I$68,Data!$E:$E,J$64,Data!$F:$F,J$65,Data!$C:$C,$J$7)</f>
        <v>0</v>
      </c>
      <c r="K68" s="251">
        <f>SUMIFS(Data!$J:$J,Data!$H:$H,$I$68,Data!$E:$E,K$64,Data!$F:$F,K$65,Data!$C:$C,$J$7)</f>
        <v>0</v>
      </c>
      <c r="L68" s="251">
        <f>SUMIFS(Data!$J:$J,Data!$H:$H,$I$68,Data!$E:$E,L$64,Data!$F:$F,L$65,Data!$C:$C,$J$7)</f>
        <v>0</v>
      </c>
      <c r="M68" s="251">
        <f>SUMIFS(Data!$J:$J,Data!$H:$H,$I$68,Data!$E:$E,M$64,Data!$F:$F,M$65,Data!$C:$C,$J$7)</f>
        <v>0</v>
      </c>
      <c r="N68" s="251">
        <f>SUMIFS(Data!$J:$J,Data!$H:$H,$I$68,Data!$E:$E,N$64,Data!$F:$F,N$65,Data!$C:$C,$J$7)</f>
        <v>0</v>
      </c>
      <c r="O68" s="217"/>
      <c r="P68" s="217"/>
      <c r="Q68" s="238"/>
      <c r="R68" s="238"/>
      <c r="S68" s="238"/>
      <c r="T68" s="238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</row>
    <row r="69" spans="1:36" ht="15.75" customHeight="1" thickTop="1" thickBot="1" x14ac:dyDescent="0.35">
      <c r="A69" s="160"/>
      <c r="B69" s="166" t="s">
        <v>123</v>
      </c>
      <c r="C69" s="219" t="e">
        <f>C60/C68</f>
        <v>#DIV/0!</v>
      </c>
      <c r="D69" s="219" t="e">
        <f>D60/D68</f>
        <v>#DIV/0!</v>
      </c>
      <c r="E69" s="219" t="e">
        <f t="shared" ref="E69:G69" si="8">E60/E68</f>
        <v>#DIV/0!</v>
      </c>
      <c r="F69" s="219" t="e">
        <f t="shared" si="8"/>
        <v>#DIV/0!</v>
      </c>
      <c r="G69" s="219" t="e">
        <f t="shared" si="8"/>
        <v>#DIV/0!</v>
      </c>
      <c r="H69" s="160"/>
      <c r="I69" s="166" t="s">
        <v>123</v>
      </c>
      <c r="J69" s="219" t="e">
        <f>J60/J68</f>
        <v>#DIV/0!</v>
      </c>
      <c r="K69" s="219" t="e">
        <f>K60/K68</f>
        <v>#DIV/0!</v>
      </c>
      <c r="L69" s="219" t="e">
        <f t="shared" ref="L69" si="9">L60/L68</f>
        <v>#DIV/0!</v>
      </c>
      <c r="M69" s="219" t="e">
        <f t="shared" ref="M69:N69" si="10">M60/M68</f>
        <v>#DIV/0!</v>
      </c>
      <c r="N69" s="219" t="e">
        <f t="shared" si="10"/>
        <v>#DIV/0!</v>
      </c>
      <c r="O69" s="217"/>
      <c r="P69" s="217"/>
      <c r="Q69" s="237"/>
      <c r="R69" s="237"/>
      <c r="S69" s="237"/>
      <c r="T69" s="237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</row>
    <row r="70" spans="1:36" ht="15.75" customHeight="1" thickTop="1" thickBot="1" x14ac:dyDescent="0.35">
      <c r="A70" s="160"/>
      <c r="B70" s="213" t="s">
        <v>80</v>
      </c>
      <c r="C70" s="216" t="e">
        <f>C69/$C$69</f>
        <v>#DIV/0!</v>
      </c>
      <c r="D70" s="216" t="e">
        <f t="shared" ref="D70:G70" si="11">D69/$C$69</f>
        <v>#DIV/0!</v>
      </c>
      <c r="E70" s="216" t="e">
        <f t="shared" si="11"/>
        <v>#DIV/0!</v>
      </c>
      <c r="F70" s="216" t="e">
        <f t="shared" si="11"/>
        <v>#DIV/0!</v>
      </c>
      <c r="G70" s="216" t="e">
        <f t="shared" si="11"/>
        <v>#DIV/0!</v>
      </c>
      <c r="H70" s="160"/>
      <c r="I70" s="213" t="s">
        <v>80</v>
      </c>
      <c r="J70" s="216" t="e">
        <f>J69/$J$69</f>
        <v>#DIV/0!</v>
      </c>
      <c r="K70" s="216" t="e">
        <f t="shared" ref="K70:N70" si="12">K69/$J$69</f>
        <v>#DIV/0!</v>
      </c>
      <c r="L70" s="216" t="e">
        <f t="shared" si="12"/>
        <v>#DIV/0!</v>
      </c>
      <c r="M70" s="216" t="e">
        <f t="shared" si="12"/>
        <v>#DIV/0!</v>
      </c>
      <c r="N70" s="216" t="e">
        <f t="shared" si="12"/>
        <v>#DIV/0!</v>
      </c>
      <c r="O70" s="217"/>
      <c r="P70" s="217"/>
      <c r="Q70" s="239"/>
      <c r="R70" s="239"/>
      <c r="S70" s="239"/>
      <c r="T70" s="239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</row>
    <row r="71" spans="1:36" ht="15.75" customHeight="1" thickTop="1" thickBot="1" x14ac:dyDescent="0.35">
      <c r="A71" s="160"/>
      <c r="B71" s="215" t="str">
        <f>'Input keuzevariabelen'!F12</f>
        <v>Aantal FTE</v>
      </c>
      <c r="C71" s="251">
        <f>SUMIFS(Data!$J:$J,Data!$H:$H,$B$71,Data!$E:$E,C$64,Data!$F:$F,C$65)</f>
        <v>0</v>
      </c>
      <c r="D71" s="251">
        <f>SUMIFS(Data!$J:$J,Data!$H:$H,$B$71,Data!$E:$E,D$64,Data!$F:$F,D$65)</f>
        <v>0</v>
      </c>
      <c r="E71" s="251">
        <f>SUMIFS(Data!$J:$J,Data!$H:$H,$B$71,Data!$E:$E,E$64,Data!$F:$F,E$65)</f>
        <v>0</v>
      </c>
      <c r="F71" s="251">
        <f>SUMIFS(Data!$J:$J,Data!$H:$H,$B$71,Data!$E:$E,F$64,Data!$F:$F,F$65)</f>
        <v>0</v>
      </c>
      <c r="G71" s="251">
        <f>SUMIFS(Data!$J:$J,Data!$H:$H,$B$71,Data!$E:$E,G$64,Data!$F:$F,G$65)</f>
        <v>0</v>
      </c>
      <c r="H71" s="160"/>
      <c r="I71" s="215" t="str">
        <f>'Input keuzevariabelen'!F12</f>
        <v>Aantal FTE</v>
      </c>
      <c r="J71" s="251">
        <f>SUMIFS(Data!$J:$J,Data!$H:$H,$I$71,Data!$E:$E,J$64,Data!$F:$F,J$65,Data!$C:$C,$J$7)</f>
        <v>0</v>
      </c>
      <c r="K71" s="251">
        <f>SUMIFS(Data!$J:$J,Data!$H:$H,$I$71,Data!$E:$E,K$64,Data!$F:$F,K$65,Data!$C:$C,$J$7)</f>
        <v>0</v>
      </c>
      <c r="L71" s="251">
        <f>SUMIFS(Data!$J:$J,Data!$H:$H,$I$71,Data!$E:$E,L$64,Data!$F:$F,L$65,Data!$C:$C,$J$7)</f>
        <v>0</v>
      </c>
      <c r="M71" s="251">
        <f>SUMIFS(Data!$J:$J,Data!$H:$H,$I$71,Data!$E:$E,M$64,Data!$F:$F,M$65,Data!$C:$C,$J$7)</f>
        <v>0</v>
      </c>
      <c r="N71" s="251">
        <f>SUMIFS(Data!$J:$J,Data!$H:$H,$I$71,Data!$E:$E,N$64,Data!$F:$F,N$65,Data!$C:$C,$J$7)</f>
        <v>0</v>
      </c>
      <c r="O71" s="217"/>
      <c r="P71" s="217"/>
      <c r="Q71" s="238"/>
      <c r="R71" s="238"/>
      <c r="S71" s="238"/>
      <c r="T71" s="238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</row>
    <row r="72" spans="1:36" ht="15.75" customHeight="1" thickTop="1" thickBot="1" x14ac:dyDescent="0.35">
      <c r="A72" s="160"/>
      <c r="B72" s="166" t="s">
        <v>79</v>
      </c>
      <c r="C72" s="219" t="e">
        <f>C60/C71</f>
        <v>#DIV/0!</v>
      </c>
      <c r="D72" s="219" t="e">
        <f t="shared" ref="D72:G72" si="13">D60/D71</f>
        <v>#DIV/0!</v>
      </c>
      <c r="E72" s="219" t="e">
        <f t="shared" si="13"/>
        <v>#DIV/0!</v>
      </c>
      <c r="F72" s="219" t="e">
        <f t="shared" si="13"/>
        <v>#DIV/0!</v>
      </c>
      <c r="G72" s="219" t="e">
        <f t="shared" si="13"/>
        <v>#DIV/0!</v>
      </c>
      <c r="H72" s="160"/>
      <c r="I72" s="166" t="s">
        <v>79</v>
      </c>
      <c r="J72" s="219" t="e">
        <f>J60/J71</f>
        <v>#DIV/0!</v>
      </c>
      <c r="K72" s="219" t="e">
        <f t="shared" ref="K72" si="14">K60/K71</f>
        <v>#DIV/0!</v>
      </c>
      <c r="L72" s="219" t="e">
        <f t="shared" ref="L72" si="15">L60/L71</f>
        <v>#DIV/0!</v>
      </c>
      <c r="M72" s="219" t="e">
        <f t="shared" ref="M72:N72" si="16">M60/M71</f>
        <v>#DIV/0!</v>
      </c>
      <c r="N72" s="219" t="e">
        <f t="shared" si="16"/>
        <v>#DIV/0!</v>
      </c>
      <c r="O72" s="217"/>
      <c r="P72" s="217"/>
      <c r="Q72" s="237"/>
      <c r="R72" s="237"/>
      <c r="S72" s="237"/>
      <c r="T72" s="237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</row>
    <row r="73" spans="1:36" ht="15.75" customHeight="1" thickTop="1" thickBot="1" x14ac:dyDescent="0.35">
      <c r="A73" s="160"/>
      <c r="B73" s="213" t="s">
        <v>81</v>
      </c>
      <c r="C73" s="216" t="e">
        <f>C72/$C$72</f>
        <v>#DIV/0!</v>
      </c>
      <c r="D73" s="216" t="e">
        <f t="shared" ref="D73:G73" si="17">D72/$C$72</f>
        <v>#DIV/0!</v>
      </c>
      <c r="E73" s="216" t="e">
        <f t="shared" si="17"/>
        <v>#DIV/0!</v>
      </c>
      <c r="F73" s="216" t="e">
        <f t="shared" si="17"/>
        <v>#DIV/0!</v>
      </c>
      <c r="G73" s="216" t="e">
        <f t="shared" si="17"/>
        <v>#DIV/0!</v>
      </c>
      <c r="H73" s="160"/>
      <c r="I73" s="213" t="s">
        <v>81</v>
      </c>
      <c r="J73" s="216" t="e">
        <f>J72/$J$72</f>
        <v>#DIV/0!</v>
      </c>
      <c r="K73" s="216" t="e">
        <f t="shared" ref="K73:N73" si="18">K72/$J$72</f>
        <v>#DIV/0!</v>
      </c>
      <c r="L73" s="216" t="e">
        <f t="shared" si="18"/>
        <v>#DIV/0!</v>
      </c>
      <c r="M73" s="216" t="e">
        <f t="shared" si="18"/>
        <v>#DIV/0!</v>
      </c>
      <c r="N73" s="216" t="e">
        <f t="shared" si="18"/>
        <v>#DIV/0!</v>
      </c>
      <c r="O73" s="217"/>
      <c r="P73" s="217"/>
      <c r="Q73" s="239"/>
      <c r="R73" s="239"/>
      <c r="S73" s="239"/>
      <c r="T73" s="239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</row>
    <row r="74" spans="1:36" ht="15.75" customHeight="1" thickTop="1" thickBot="1" x14ac:dyDescent="0.35">
      <c r="A74" s="160"/>
      <c r="B74" s="215" t="str">
        <f>'Input keuzevariabelen'!F13</f>
        <v>Gereden kilometers</v>
      </c>
      <c r="C74" s="251">
        <f>SUMIFS(Data!$J:$J,Data!$H:$H,$B$74,Data!$E:$E,C$64,Data!$F:$F,C$65)</f>
        <v>0</v>
      </c>
      <c r="D74" s="251">
        <f>SUMIFS(Data!$J:$J,Data!$H:$H,$B$74,Data!$E:$E,D$64,Data!$F:$F,D$65)</f>
        <v>0</v>
      </c>
      <c r="E74" s="251">
        <f>SUMIFS(Data!$J:$J,Data!$H:$H,$B$74,Data!$E:$E,E$64,Data!$F:$F,E$65)</f>
        <v>0</v>
      </c>
      <c r="F74" s="251">
        <f>SUMIFS(Data!$J:$J,Data!$H:$H,$B$74,Data!$E:$E,F$64,Data!$F:$F,F$65)</f>
        <v>0</v>
      </c>
      <c r="G74" s="251">
        <f>SUMIFS(Data!$J:$J,Data!$H:$H,$B$74,Data!$E:$E,G$64,Data!$F:$F,G$65)</f>
        <v>0</v>
      </c>
      <c r="H74" s="160"/>
      <c r="I74" s="215" t="str">
        <f>'Input keuzevariabelen'!F13</f>
        <v>Gereden kilometers</v>
      </c>
      <c r="J74" s="251">
        <f>SUMIFS(Data!$J:$J,Data!$H:$H,$I$74,Data!$E:$E,J$64,Data!$F:$F,J$65,Data!$C:$C,$J$7)</f>
        <v>0</v>
      </c>
      <c r="K74" s="251">
        <f>SUMIFS(Data!$J:$J,Data!$H:$H,$I$74,Data!$E:$E,K$64,Data!$F:$F,K$65,Data!$C:$C,$J$7)</f>
        <v>0</v>
      </c>
      <c r="L74" s="251">
        <f>SUMIFS(Data!$J:$J,Data!$H:$H,$I$74,Data!$E:$E,L$64,Data!$F:$F,L$65,Data!$C:$C,$J$7)</f>
        <v>0</v>
      </c>
      <c r="M74" s="251">
        <f>SUMIFS(Data!$J:$J,Data!$H:$H,$I$74,Data!$E:$E,M$64,Data!$F:$F,M$65,Data!$C:$C,$J$7)</f>
        <v>0</v>
      </c>
      <c r="N74" s="251">
        <f>SUMIFS(Data!$J:$J,Data!$H:$H,$I$74,Data!$E:$E,N$64,Data!$F:$F,N$65,Data!$C:$C,$J$7)</f>
        <v>0</v>
      </c>
      <c r="O74" s="217"/>
      <c r="P74" s="217"/>
      <c r="Q74" s="238"/>
      <c r="R74" s="238"/>
      <c r="S74" s="238"/>
      <c r="T74" s="238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</row>
    <row r="75" spans="1:36" ht="15.75" customHeight="1" thickTop="1" thickBot="1" x14ac:dyDescent="0.35">
      <c r="A75" s="160"/>
      <c r="B75" s="166" t="s">
        <v>79</v>
      </c>
      <c r="C75" s="219" t="e">
        <f>C60/C74</f>
        <v>#DIV/0!</v>
      </c>
      <c r="D75" s="219" t="e">
        <f t="shared" ref="D75:G75" si="19">D60/D74</f>
        <v>#DIV/0!</v>
      </c>
      <c r="E75" s="219" t="e">
        <f t="shared" si="19"/>
        <v>#DIV/0!</v>
      </c>
      <c r="F75" s="219" t="e">
        <f t="shared" si="19"/>
        <v>#DIV/0!</v>
      </c>
      <c r="G75" s="219" t="e">
        <f t="shared" si="19"/>
        <v>#DIV/0!</v>
      </c>
      <c r="H75" s="160"/>
      <c r="I75" s="166" t="s">
        <v>79</v>
      </c>
      <c r="J75" s="219" t="e">
        <f>J60/J74</f>
        <v>#DIV/0!</v>
      </c>
      <c r="K75" s="219" t="e">
        <f t="shared" ref="K75" si="20">K60/K74</f>
        <v>#DIV/0!</v>
      </c>
      <c r="L75" s="219" t="e">
        <f t="shared" ref="L75" si="21">L60/L74</f>
        <v>#DIV/0!</v>
      </c>
      <c r="M75" s="219" t="e">
        <f t="shared" ref="M75:N75" si="22">M60/M74</f>
        <v>#DIV/0!</v>
      </c>
      <c r="N75" s="219" t="e">
        <f t="shared" si="22"/>
        <v>#DIV/0!</v>
      </c>
      <c r="O75" s="217"/>
      <c r="P75" s="217"/>
      <c r="Q75" s="237"/>
      <c r="R75" s="237"/>
      <c r="S75" s="237"/>
      <c r="T75" s="237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</row>
    <row r="76" spans="1:36" ht="15.75" customHeight="1" thickTop="1" thickBot="1" x14ac:dyDescent="0.35">
      <c r="A76" s="160"/>
      <c r="B76" s="213" t="s">
        <v>124</v>
      </c>
      <c r="C76" s="216" t="e">
        <f>C75/$C$75</f>
        <v>#DIV/0!</v>
      </c>
      <c r="D76" s="216" t="e">
        <f t="shared" ref="D76:G76" si="23">D75/$C$75</f>
        <v>#DIV/0!</v>
      </c>
      <c r="E76" s="216" t="e">
        <f t="shared" si="23"/>
        <v>#DIV/0!</v>
      </c>
      <c r="F76" s="216" t="e">
        <f t="shared" si="23"/>
        <v>#DIV/0!</v>
      </c>
      <c r="G76" s="216" t="e">
        <f t="shared" si="23"/>
        <v>#DIV/0!</v>
      </c>
      <c r="H76" s="160"/>
      <c r="I76" s="213" t="s">
        <v>124</v>
      </c>
      <c r="J76" s="216" t="e">
        <f>J75/$J$75</f>
        <v>#DIV/0!</v>
      </c>
      <c r="K76" s="216" t="e">
        <f t="shared" ref="K76:N76" si="24">K75/$J$75</f>
        <v>#DIV/0!</v>
      </c>
      <c r="L76" s="216" t="e">
        <f t="shared" si="24"/>
        <v>#DIV/0!</v>
      </c>
      <c r="M76" s="216" t="e">
        <f t="shared" si="24"/>
        <v>#DIV/0!</v>
      </c>
      <c r="N76" s="216" t="e">
        <f t="shared" si="24"/>
        <v>#DIV/0!</v>
      </c>
      <c r="O76" s="217"/>
      <c r="P76" s="217"/>
      <c r="Q76" s="239"/>
      <c r="R76" s="239"/>
      <c r="S76" s="239"/>
      <c r="T76" s="239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</row>
    <row r="77" spans="1:36" ht="15.75" customHeight="1" thickTop="1" thickBot="1" x14ac:dyDescent="0.35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217"/>
      <c r="O77" s="217"/>
      <c r="P77" s="217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</row>
    <row r="78" spans="1:36" ht="15.75" customHeight="1" thickTop="1" thickBot="1" x14ac:dyDescent="0.35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217"/>
      <c r="O78" s="217"/>
      <c r="P78" s="217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</row>
    <row r="79" spans="1:36" ht="15.75" customHeight="1" thickTop="1" x14ac:dyDescent="0.3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217"/>
      <c r="O79" s="217"/>
      <c r="P79" s="217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</row>
    <row r="80" spans="1:36" ht="15.75" customHeight="1" x14ac:dyDescent="0.3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</row>
    <row r="81" spans="1:36" ht="15.75" customHeight="1" x14ac:dyDescent="0.3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</row>
    <row r="82" spans="1:36" ht="15.75" customHeight="1" x14ac:dyDescent="0.3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</row>
    <row r="83" spans="1:36" ht="15.75" customHeight="1" x14ac:dyDescent="0.3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</row>
    <row r="84" spans="1:36" ht="15.75" customHeight="1" x14ac:dyDescent="0.3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</row>
    <row r="85" spans="1:36" ht="15.75" customHeight="1" x14ac:dyDescent="0.3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</row>
    <row r="86" spans="1:36" ht="15.75" customHeight="1" x14ac:dyDescent="0.3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</row>
    <row r="87" spans="1:36" ht="15.75" customHeight="1" x14ac:dyDescent="0.3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</row>
    <row r="88" spans="1:36" ht="15.75" customHeight="1" x14ac:dyDescent="0.3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</row>
    <row r="89" spans="1:36" ht="15.75" customHeight="1" x14ac:dyDescent="0.3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</row>
    <row r="90" spans="1:36" ht="15.75" customHeight="1" x14ac:dyDescent="0.3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</row>
    <row r="91" spans="1:36" ht="15.75" customHeight="1" x14ac:dyDescent="0.3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</row>
    <row r="92" spans="1:36" ht="15.75" customHeight="1" x14ac:dyDescent="0.3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</row>
    <row r="93" spans="1:36" ht="15.75" customHeight="1" x14ac:dyDescent="0.3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</row>
    <row r="94" spans="1:36" ht="15.75" customHeight="1" x14ac:dyDescent="0.3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</row>
    <row r="95" spans="1:36" ht="15.75" customHeight="1" x14ac:dyDescent="0.3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</row>
    <row r="96" spans="1:36" ht="15.75" customHeight="1" x14ac:dyDescent="0.3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</row>
    <row r="97" spans="1:36" ht="15.75" customHeight="1" x14ac:dyDescent="0.3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</row>
    <row r="98" spans="1:36" ht="15.75" customHeight="1" x14ac:dyDescent="0.3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</row>
    <row r="99" spans="1:36" ht="15.75" customHeight="1" x14ac:dyDescent="0.3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</row>
    <row r="100" spans="1:36" ht="15.75" customHeight="1" x14ac:dyDescent="0.3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</row>
    <row r="101" spans="1:36" ht="15.75" customHeight="1" x14ac:dyDescent="0.3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</row>
    <row r="102" spans="1:36" ht="15.75" customHeight="1" x14ac:dyDescent="0.3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</row>
    <row r="103" spans="1:36" ht="15.75" customHeight="1" x14ac:dyDescent="0.3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</row>
    <row r="104" spans="1:36" ht="15.75" customHeight="1" x14ac:dyDescent="0.3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</row>
    <row r="105" spans="1:36" ht="15.75" customHeight="1" x14ac:dyDescent="0.3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</row>
    <row r="106" spans="1:36" ht="15.75" customHeight="1" x14ac:dyDescent="0.3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</row>
    <row r="107" spans="1:36" ht="15.75" customHeight="1" x14ac:dyDescent="0.3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</row>
    <row r="108" spans="1:36" ht="15.75" customHeight="1" x14ac:dyDescent="0.3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</row>
    <row r="109" spans="1:36" ht="15.75" customHeight="1" x14ac:dyDescent="0.3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</row>
    <row r="110" spans="1:36" ht="15.75" customHeight="1" x14ac:dyDescent="0.3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</row>
    <row r="111" spans="1:36" ht="15.75" customHeight="1" x14ac:dyDescent="0.3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</row>
    <row r="112" spans="1:36" ht="15.75" customHeight="1" x14ac:dyDescent="0.3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</row>
    <row r="113" spans="1:36" ht="15.75" customHeight="1" x14ac:dyDescent="0.3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</row>
    <row r="114" spans="1:36" ht="15.75" customHeight="1" x14ac:dyDescent="0.3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</row>
    <row r="115" spans="1:36" ht="15.75" customHeight="1" x14ac:dyDescent="0.3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</row>
    <row r="116" spans="1:36" ht="15.75" customHeight="1" x14ac:dyDescent="0.3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</row>
    <row r="117" spans="1:36" ht="15.75" customHeight="1" x14ac:dyDescent="0.3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</row>
    <row r="118" spans="1:36" ht="15.75" customHeight="1" x14ac:dyDescent="0.3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</row>
    <row r="119" spans="1:36" ht="15.75" customHeight="1" x14ac:dyDescent="0.3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</row>
    <row r="120" spans="1:36" ht="15.75" customHeight="1" x14ac:dyDescent="0.3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</row>
    <row r="121" spans="1:36" ht="15.75" customHeight="1" x14ac:dyDescent="0.3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</row>
    <row r="122" spans="1:36" ht="15.75" customHeight="1" x14ac:dyDescent="0.3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</row>
    <row r="123" spans="1:36" ht="15.75" customHeight="1" x14ac:dyDescent="0.3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</row>
    <row r="124" spans="1:36" ht="15.75" customHeight="1" x14ac:dyDescent="0.3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</row>
    <row r="125" spans="1:36" ht="15.75" customHeight="1" x14ac:dyDescent="0.3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</row>
    <row r="126" spans="1:36" ht="15.75" customHeight="1" x14ac:dyDescent="0.3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</row>
    <row r="127" spans="1:36" ht="15.75" customHeight="1" x14ac:dyDescent="0.3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</row>
    <row r="128" spans="1:36" ht="15.75" customHeight="1" x14ac:dyDescent="0.3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</row>
    <row r="129" spans="1:36" ht="15.75" customHeight="1" x14ac:dyDescent="0.3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</row>
    <row r="130" spans="1:36" ht="15.75" customHeight="1" x14ac:dyDescent="0.3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</row>
    <row r="131" spans="1:36" ht="15.75" customHeight="1" x14ac:dyDescent="0.3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</row>
    <row r="132" spans="1:36" ht="15.75" customHeight="1" x14ac:dyDescent="0.3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</row>
    <row r="133" spans="1:36" ht="15.75" customHeight="1" x14ac:dyDescent="0.3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</row>
    <row r="134" spans="1:36" ht="15.75" customHeight="1" x14ac:dyDescent="0.3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</row>
    <row r="135" spans="1:36" ht="15.75" customHeight="1" x14ac:dyDescent="0.3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</row>
    <row r="136" spans="1:36" ht="15.75" customHeight="1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</row>
    <row r="137" spans="1:36" ht="15.75" customHeight="1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</row>
    <row r="138" spans="1:36" ht="15.75" customHeight="1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</row>
    <row r="139" spans="1:36" ht="15.75" customHeight="1" x14ac:dyDescent="0.3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</row>
    <row r="140" spans="1:36" ht="15.75" customHeight="1" x14ac:dyDescent="0.3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</row>
    <row r="141" spans="1:36" ht="15.75" customHeight="1" x14ac:dyDescent="0.3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</row>
    <row r="142" spans="1:36" ht="15.75" customHeight="1" x14ac:dyDescent="0.3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</row>
    <row r="143" spans="1:36" ht="15.75" customHeight="1" x14ac:dyDescent="0.3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</row>
    <row r="144" spans="1:36" ht="15.75" customHeight="1" x14ac:dyDescent="0.3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</row>
    <row r="145" spans="1:36" ht="15.75" customHeight="1" x14ac:dyDescent="0.3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</row>
    <row r="146" spans="1:36" ht="15.75" customHeight="1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</row>
    <row r="147" spans="1:36" ht="15.75" customHeight="1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</row>
    <row r="148" spans="1:36" ht="15.75" customHeight="1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</row>
    <row r="149" spans="1:36" ht="15.75" customHeight="1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</row>
    <row r="150" spans="1:36" ht="15.75" customHeight="1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</row>
    <row r="151" spans="1:36" ht="15.75" customHeight="1" x14ac:dyDescent="0.3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</row>
    <row r="152" spans="1:36" ht="15.75" customHeight="1" x14ac:dyDescent="0.3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</row>
    <row r="153" spans="1:36" ht="15.75" customHeight="1" x14ac:dyDescent="0.3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</row>
    <row r="154" spans="1:36" ht="15.75" customHeight="1" x14ac:dyDescent="0.3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</row>
    <row r="155" spans="1:36" ht="15.75" customHeight="1" x14ac:dyDescent="0.3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</row>
    <row r="156" spans="1:36" ht="15.75" customHeight="1" x14ac:dyDescent="0.3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</row>
    <row r="157" spans="1:36" ht="15.75" customHeight="1" x14ac:dyDescent="0.3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</row>
    <row r="158" spans="1:36" ht="15" customHeight="1" x14ac:dyDescent="0.3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</row>
    <row r="159" spans="1:36" ht="15.75" customHeight="1" x14ac:dyDescent="0.3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</row>
    <row r="160" spans="1:36" ht="15.75" customHeight="1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</row>
    <row r="161" spans="1:36" ht="15.75" customHeight="1" x14ac:dyDescent="0.3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</row>
    <row r="162" spans="1:36" ht="15.75" customHeight="1" x14ac:dyDescent="0.3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</row>
    <row r="163" spans="1:36" ht="15.75" customHeight="1" x14ac:dyDescent="0.3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</row>
    <row r="164" spans="1:36" ht="15.75" customHeight="1" x14ac:dyDescent="0.3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</row>
    <row r="165" spans="1:36" ht="15.75" customHeight="1" x14ac:dyDescent="0.3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</row>
    <row r="166" spans="1:36" ht="15.75" customHeight="1" x14ac:dyDescent="0.3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</row>
    <row r="167" spans="1:36" ht="15.75" customHeight="1" x14ac:dyDescent="0.3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</row>
    <row r="168" spans="1:36" ht="15.75" customHeight="1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</row>
    <row r="169" spans="1:36" ht="15.75" customHeight="1" x14ac:dyDescent="0.3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</row>
    <row r="170" spans="1:36" ht="15.75" customHeight="1" x14ac:dyDescent="0.3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</row>
    <row r="171" spans="1:36" ht="15.75" customHeight="1" x14ac:dyDescent="0.3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</row>
    <row r="172" spans="1:36" ht="15.75" customHeight="1" x14ac:dyDescent="0.3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</row>
    <row r="173" spans="1:36" ht="15.75" customHeight="1" x14ac:dyDescent="0.3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</row>
    <row r="174" spans="1:36" ht="15.75" customHeight="1" x14ac:dyDescent="0.3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</row>
    <row r="175" spans="1:36" ht="15.75" customHeight="1" x14ac:dyDescent="0.3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</row>
    <row r="176" spans="1:36" ht="15.75" customHeight="1" x14ac:dyDescent="0.3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</row>
    <row r="177" spans="1:36" ht="15.75" customHeight="1" x14ac:dyDescent="0.3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</row>
    <row r="178" spans="1:36" ht="15.75" customHeight="1" x14ac:dyDescent="0.3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</row>
    <row r="179" spans="1:36" ht="15.75" customHeight="1" x14ac:dyDescent="0.3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</row>
    <row r="180" spans="1:36" ht="15.75" customHeight="1" x14ac:dyDescent="0.3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</row>
    <row r="181" spans="1:36" ht="15.75" customHeight="1" x14ac:dyDescent="0.3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</row>
    <row r="182" spans="1:36" ht="15.75" customHeight="1" x14ac:dyDescent="0.3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</row>
    <row r="183" spans="1:36" ht="15.75" customHeight="1" x14ac:dyDescent="0.3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</row>
    <row r="184" spans="1:36" ht="15.75" customHeight="1" x14ac:dyDescent="0.3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</row>
    <row r="185" spans="1:36" ht="15.75" customHeight="1" x14ac:dyDescent="0.3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</row>
    <row r="186" spans="1:36" ht="15.75" customHeight="1" x14ac:dyDescent="0.3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</row>
    <row r="187" spans="1:36" ht="15.75" customHeight="1" x14ac:dyDescent="0.3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</row>
    <row r="188" spans="1:36" ht="15.75" customHeight="1" x14ac:dyDescent="0.3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</row>
    <row r="189" spans="1:36" ht="15.75" customHeight="1" x14ac:dyDescent="0.3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</row>
    <row r="190" spans="1:36" ht="15.75" customHeight="1" x14ac:dyDescent="0.3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</row>
    <row r="191" spans="1:36" ht="15.75" customHeight="1" x14ac:dyDescent="0.3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</row>
    <row r="192" spans="1:36" ht="15.75" customHeight="1" x14ac:dyDescent="0.3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</row>
    <row r="193" spans="1:36" ht="15.75" customHeight="1" x14ac:dyDescent="0.3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</row>
    <row r="194" spans="1:36" ht="15.75" customHeight="1" x14ac:dyDescent="0.3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</row>
    <row r="195" spans="1:36" ht="15.75" customHeight="1" x14ac:dyDescent="0.3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</row>
    <row r="196" spans="1:36" ht="15.75" customHeight="1" x14ac:dyDescent="0.3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</row>
    <row r="197" spans="1:36" ht="15.75" customHeight="1" x14ac:dyDescent="0.3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</row>
    <row r="198" spans="1:36" ht="15.75" customHeight="1" x14ac:dyDescent="0.3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</row>
    <row r="199" spans="1:36" ht="15.75" customHeight="1" x14ac:dyDescent="0.3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</row>
    <row r="200" spans="1:36" ht="15.75" customHeight="1" x14ac:dyDescent="0.3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</row>
    <row r="201" spans="1:36" ht="15.75" customHeight="1" x14ac:dyDescent="0.3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</row>
    <row r="202" spans="1:36" ht="15.75" customHeight="1" x14ac:dyDescent="0.3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</row>
    <row r="203" spans="1:36" ht="15.75" customHeight="1" x14ac:dyDescent="0.3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</row>
    <row r="204" spans="1:36" ht="15.75" customHeight="1" x14ac:dyDescent="0.3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</row>
    <row r="205" spans="1:36" ht="15.75" customHeight="1" x14ac:dyDescent="0.3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</row>
    <row r="206" spans="1:36" ht="15.75" customHeight="1" x14ac:dyDescent="0.3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</row>
    <row r="207" spans="1:36" ht="15.75" customHeight="1" x14ac:dyDescent="0.3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</row>
    <row r="208" spans="1:36" ht="15.75" customHeight="1" x14ac:dyDescent="0.3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</row>
    <row r="209" spans="1:36" ht="15.75" customHeight="1" x14ac:dyDescent="0.3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</row>
    <row r="210" spans="1:36" ht="15.75" customHeight="1" x14ac:dyDescent="0.3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</row>
    <row r="211" spans="1:36" ht="15.75" customHeight="1" x14ac:dyDescent="0.3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</row>
    <row r="212" spans="1:36" ht="15.75" customHeight="1" x14ac:dyDescent="0.3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</row>
    <row r="213" spans="1:36" ht="15.75" customHeight="1" x14ac:dyDescent="0.3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</row>
    <row r="214" spans="1:36" ht="15.75" customHeight="1" x14ac:dyDescent="0.3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</row>
    <row r="215" spans="1:36" ht="15.75" customHeight="1" x14ac:dyDescent="0.3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</row>
    <row r="216" spans="1:36" ht="15.75" customHeight="1" x14ac:dyDescent="0.3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</row>
    <row r="217" spans="1:36" ht="15.75" customHeight="1" x14ac:dyDescent="0.3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</row>
    <row r="218" spans="1:36" ht="15.75" customHeight="1" x14ac:dyDescent="0.3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</row>
    <row r="219" spans="1:36" ht="15.75" customHeight="1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</row>
    <row r="220" spans="1:36" ht="15.75" customHeight="1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</row>
    <row r="221" spans="1:36" ht="15.75" customHeight="1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</row>
    <row r="222" spans="1:36" ht="15.75" customHeight="1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</row>
    <row r="223" spans="1:36" ht="15.75" customHeight="1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</row>
    <row r="224" spans="1:36" ht="15.75" customHeight="1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</row>
    <row r="225" spans="1:36" ht="15.75" customHeight="1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</row>
    <row r="226" spans="1:36" ht="15.75" customHeight="1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</row>
    <row r="227" spans="1:36" ht="15.75" customHeight="1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</row>
    <row r="228" spans="1:36" ht="15.75" customHeight="1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</row>
    <row r="229" spans="1:36" ht="15.75" customHeight="1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</row>
    <row r="230" spans="1:36" ht="15.75" customHeight="1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</row>
    <row r="231" spans="1:36" ht="15.75" customHeight="1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</row>
    <row r="232" spans="1:36" ht="15.75" customHeight="1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</row>
    <row r="233" spans="1:36" ht="15.75" customHeight="1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</row>
    <row r="234" spans="1:36" ht="15.75" customHeight="1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</row>
    <row r="235" spans="1:36" ht="15.75" customHeight="1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</row>
    <row r="236" spans="1:36" ht="15.75" customHeight="1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</row>
    <row r="237" spans="1:36" ht="140.25" customHeight="1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</row>
    <row r="238" spans="1:36" ht="15.75" customHeight="1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</row>
    <row r="239" spans="1:36" ht="15.75" customHeight="1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</row>
    <row r="240" spans="1:36" ht="15.75" customHeight="1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</row>
    <row r="241" spans="1:36" ht="15.75" customHeight="1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</row>
    <row r="242" spans="1:36" ht="15.75" customHeight="1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</row>
    <row r="243" spans="1:36" ht="15.75" customHeight="1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</row>
    <row r="244" spans="1:36" ht="15.75" customHeight="1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</row>
    <row r="245" spans="1:36" ht="15.75" customHeight="1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</row>
    <row r="246" spans="1:36" ht="15.75" customHeight="1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</row>
    <row r="247" spans="1:36" ht="15.75" customHeight="1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</row>
    <row r="248" spans="1:36" ht="15.75" customHeight="1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</row>
    <row r="249" spans="1:36" ht="15.75" customHeight="1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</row>
    <row r="250" spans="1:36" ht="15.75" customHeight="1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</row>
    <row r="251" spans="1:36" ht="15.75" customHeight="1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</row>
    <row r="252" spans="1:36" ht="15.75" customHeight="1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</row>
    <row r="253" spans="1:36" ht="15.75" customHeight="1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</row>
    <row r="254" spans="1:36" ht="15.75" customHeight="1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</row>
    <row r="255" spans="1:36" ht="15.75" customHeight="1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</row>
    <row r="256" spans="1:36" ht="15.75" customHeight="1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</row>
    <row r="257" spans="1:36" ht="15.75" customHeight="1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</row>
    <row r="258" spans="1:36" ht="15.75" customHeight="1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</row>
    <row r="259" spans="1:36" ht="15.75" customHeight="1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</row>
    <row r="260" spans="1:36" ht="15.75" customHeight="1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</row>
    <row r="261" spans="1:36" ht="15.75" customHeight="1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</row>
    <row r="262" spans="1:36" ht="15.75" customHeight="1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</row>
    <row r="263" spans="1:36" ht="15.75" customHeight="1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</row>
    <row r="264" spans="1:36" ht="15.75" customHeight="1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</row>
    <row r="265" spans="1:36" ht="15.75" customHeight="1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</row>
    <row r="266" spans="1:36" ht="15.75" customHeight="1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</row>
    <row r="267" spans="1:36" ht="15.75" customHeight="1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</row>
    <row r="268" spans="1:36" ht="15.75" customHeight="1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</row>
    <row r="269" spans="1:36" ht="15.75" customHeight="1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</row>
    <row r="270" spans="1:36" ht="15.75" customHeight="1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</row>
    <row r="271" spans="1:36" ht="15.75" customHeight="1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</row>
    <row r="272" spans="1:36" ht="15.75" customHeight="1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</row>
    <row r="273" spans="1:36" ht="15.75" customHeight="1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</row>
    <row r="274" spans="1:36" ht="15.75" customHeight="1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</row>
    <row r="275" spans="1:36" ht="15.75" customHeight="1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</row>
    <row r="276" spans="1:36" ht="15.75" customHeight="1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</row>
    <row r="277" spans="1:36" ht="15.75" customHeight="1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</row>
    <row r="278" spans="1:36" ht="15.75" customHeight="1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</row>
    <row r="279" spans="1:36" ht="15.75" customHeight="1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</row>
    <row r="280" spans="1:36" ht="15.75" customHeight="1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</row>
    <row r="281" spans="1:36" ht="15.75" customHeight="1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</row>
    <row r="282" spans="1:36" ht="15.75" customHeight="1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</row>
    <row r="283" spans="1:36" ht="15.75" customHeight="1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</row>
    <row r="284" spans="1:36" ht="15.75" customHeight="1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</row>
    <row r="285" spans="1:36" ht="15.75" customHeight="1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</row>
    <row r="286" spans="1:36" ht="15.75" customHeight="1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</row>
    <row r="287" spans="1:36" ht="15.75" customHeight="1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</row>
    <row r="288" spans="1:36" ht="15.75" customHeight="1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</row>
    <row r="289" spans="1:36" ht="15.75" customHeight="1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</row>
    <row r="290" spans="1:36" ht="15.75" customHeight="1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</row>
    <row r="291" spans="1:36" ht="15.75" customHeight="1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</row>
    <row r="292" spans="1:36" ht="15.75" customHeight="1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</row>
    <row r="293" spans="1:36" ht="15.75" customHeight="1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</row>
    <row r="294" spans="1:36" ht="15.75" customHeight="1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</row>
    <row r="295" spans="1:36" ht="15.75" customHeight="1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</row>
    <row r="296" spans="1:36" ht="15.75" customHeight="1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</row>
    <row r="297" spans="1:36" ht="15.75" customHeight="1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</row>
    <row r="298" spans="1:36" ht="15.75" customHeight="1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</row>
    <row r="299" spans="1:36" ht="15.75" customHeight="1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</row>
    <row r="300" spans="1:36" ht="15.75" customHeight="1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</row>
    <row r="301" spans="1:36" ht="15.75" customHeight="1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</row>
    <row r="302" spans="1:36" ht="15.75" customHeight="1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</row>
    <row r="303" spans="1:36" ht="15.75" customHeight="1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</row>
    <row r="304" spans="1:36" ht="15.75" customHeight="1" x14ac:dyDescent="0.3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</row>
    <row r="305" spans="1:36" ht="15.75" customHeight="1" x14ac:dyDescent="0.3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</row>
    <row r="306" spans="1:36" ht="15.75" customHeight="1" x14ac:dyDescent="0.3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</row>
    <row r="307" spans="1:36" ht="15.75" customHeight="1" x14ac:dyDescent="0.3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</row>
    <row r="308" spans="1:36" ht="15.75" customHeight="1" x14ac:dyDescent="0.3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</row>
    <row r="309" spans="1:36" ht="15.75" customHeight="1" x14ac:dyDescent="0.3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</row>
    <row r="310" spans="1:36" ht="15.75" customHeight="1" x14ac:dyDescent="0.3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</row>
    <row r="311" spans="1:36" ht="15.75" customHeight="1" x14ac:dyDescent="0.3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</row>
    <row r="312" spans="1:36" ht="15.75" customHeight="1" x14ac:dyDescent="0.3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</row>
    <row r="313" spans="1:36" ht="15.75" customHeight="1" x14ac:dyDescent="0.3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</row>
    <row r="314" spans="1:36" ht="15.75" customHeight="1" x14ac:dyDescent="0.3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</row>
    <row r="315" spans="1:36" ht="15.75" customHeight="1" x14ac:dyDescent="0.3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</row>
    <row r="316" spans="1:36" ht="15.75" customHeight="1" x14ac:dyDescent="0.3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</row>
    <row r="317" spans="1:36" ht="15.75" customHeight="1" x14ac:dyDescent="0.3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</row>
    <row r="318" spans="1:36" ht="15.75" customHeight="1" x14ac:dyDescent="0.3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</row>
    <row r="319" spans="1:36" ht="15.75" customHeight="1" x14ac:dyDescent="0.3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</row>
    <row r="320" spans="1:36" ht="15.75" customHeight="1" x14ac:dyDescent="0.3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</row>
    <row r="321" spans="1:36" ht="15.75" customHeight="1" x14ac:dyDescent="0.3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</row>
    <row r="322" spans="1:36" ht="15.75" customHeight="1" x14ac:dyDescent="0.3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</row>
    <row r="323" spans="1:36" ht="15.75" customHeight="1" x14ac:dyDescent="0.3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</row>
    <row r="324" spans="1:36" ht="15.75" customHeight="1" x14ac:dyDescent="0.3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</row>
    <row r="325" spans="1:36" ht="15.75" customHeight="1" x14ac:dyDescent="0.3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</row>
    <row r="326" spans="1:36" ht="15.75" customHeight="1" x14ac:dyDescent="0.3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</row>
    <row r="327" spans="1:36" ht="15.75" customHeight="1" x14ac:dyDescent="0.3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</row>
    <row r="328" spans="1:36" ht="15.75" customHeight="1" x14ac:dyDescent="0.3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</row>
    <row r="329" spans="1:36" ht="15.75" customHeight="1" x14ac:dyDescent="0.3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</row>
    <row r="330" spans="1:36" ht="15.75" customHeight="1" x14ac:dyDescent="0.3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</row>
    <row r="331" spans="1:36" ht="15.75" customHeight="1" x14ac:dyDescent="0.3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</row>
    <row r="332" spans="1:36" ht="15.75" customHeight="1" x14ac:dyDescent="0.3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</row>
    <row r="333" spans="1:36" ht="15.75" customHeight="1" x14ac:dyDescent="0.3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</row>
    <row r="334" spans="1:36" ht="15.75" customHeight="1" x14ac:dyDescent="0.3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</row>
    <row r="335" spans="1:36" ht="15.75" customHeight="1" x14ac:dyDescent="0.3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</row>
    <row r="336" spans="1:36" ht="15.75" customHeight="1" x14ac:dyDescent="0.3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</row>
    <row r="337" spans="1:36" ht="15.75" customHeight="1" x14ac:dyDescent="0.3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</row>
    <row r="338" spans="1:36" ht="15.75" customHeight="1" x14ac:dyDescent="0.3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</row>
    <row r="339" spans="1:36" ht="15.75" customHeight="1" x14ac:dyDescent="0.3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</row>
    <row r="340" spans="1:36" ht="15.75" customHeight="1" x14ac:dyDescent="0.3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</row>
    <row r="341" spans="1:36" ht="15.75" customHeight="1" x14ac:dyDescent="0.3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</row>
    <row r="342" spans="1:36" ht="15.75" customHeight="1" x14ac:dyDescent="0.3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</row>
    <row r="343" spans="1:36" ht="15.75" customHeight="1" x14ac:dyDescent="0.3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</row>
    <row r="344" spans="1:36" ht="15.75" customHeight="1" x14ac:dyDescent="0.3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</row>
    <row r="345" spans="1:36" ht="15.75" customHeight="1" x14ac:dyDescent="0.3">
      <c r="A345" s="160"/>
      <c r="B345" s="160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</row>
    <row r="346" spans="1:36" ht="15.75" customHeight="1" x14ac:dyDescent="0.3">
      <c r="A346" s="160"/>
      <c r="B346" s="160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</row>
    <row r="347" spans="1:36" ht="15.75" customHeight="1" x14ac:dyDescent="0.3">
      <c r="A347" s="160"/>
      <c r="B347" s="160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</row>
    <row r="348" spans="1:36" ht="15.75" customHeight="1" x14ac:dyDescent="0.3">
      <c r="A348" s="160"/>
      <c r="B348" s="160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</row>
    <row r="349" spans="1:36" ht="15.75" customHeight="1" x14ac:dyDescent="0.3">
      <c r="A349" s="160"/>
      <c r="B349" s="160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</row>
    <row r="350" spans="1:36" ht="15.75" customHeight="1" x14ac:dyDescent="0.3">
      <c r="A350" s="160"/>
      <c r="B350" s="160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</row>
    <row r="351" spans="1:36" ht="15.75" customHeight="1" x14ac:dyDescent="0.3">
      <c r="A351" s="160"/>
      <c r="B351" s="160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</row>
    <row r="352" spans="1:36" ht="15.75" customHeight="1" x14ac:dyDescent="0.3">
      <c r="A352" s="160"/>
      <c r="B352" s="160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</row>
    <row r="353" spans="1:36" ht="15.75" customHeight="1" x14ac:dyDescent="0.3">
      <c r="A353" s="160"/>
      <c r="B353" s="160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</row>
    <row r="354" spans="1:36" ht="15.75" customHeight="1" x14ac:dyDescent="0.3">
      <c r="A354" s="160"/>
      <c r="B354" s="160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</row>
    <row r="355" spans="1:36" ht="15.75" customHeight="1" x14ac:dyDescent="0.3">
      <c r="A355" s="160"/>
      <c r="B355" s="160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</row>
    <row r="356" spans="1:36" ht="15.75" customHeight="1" x14ac:dyDescent="0.3">
      <c r="A356" s="160"/>
      <c r="B356" s="160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</row>
    <row r="357" spans="1:36" ht="15.75" customHeight="1" x14ac:dyDescent="0.3">
      <c r="A357" s="160"/>
      <c r="B357" s="160"/>
      <c r="C357" s="160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60"/>
      <c r="P357" s="160"/>
      <c r="Q357" s="160"/>
      <c r="R357" s="160"/>
      <c r="S357" s="160"/>
      <c r="T357" s="160"/>
      <c r="U357" s="160"/>
      <c r="V357" s="160"/>
      <c r="W357" s="160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</row>
    <row r="358" spans="1:36" ht="15.75" customHeight="1" x14ac:dyDescent="0.3">
      <c r="A358" s="160"/>
      <c r="B358" s="160"/>
      <c r="C358" s="160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60"/>
      <c r="P358" s="160"/>
      <c r="Q358" s="160"/>
      <c r="R358" s="160"/>
      <c r="S358" s="160"/>
      <c r="T358" s="160"/>
      <c r="U358" s="160"/>
      <c r="V358" s="160"/>
      <c r="W358" s="160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</row>
    <row r="359" spans="1:36" ht="15.75" customHeight="1" x14ac:dyDescent="0.3">
      <c r="A359" s="160"/>
      <c r="B359" s="160"/>
      <c r="C359" s="160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60"/>
      <c r="P359" s="160"/>
      <c r="Q359" s="160"/>
      <c r="R359" s="160"/>
      <c r="S359" s="160"/>
      <c r="T359" s="160"/>
      <c r="U359" s="160"/>
      <c r="V359" s="160"/>
      <c r="W359" s="160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</row>
    <row r="360" spans="1:36" ht="15.75" customHeight="1" x14ac:dyDescent="0.3">
      <c r="A360" s="160"/>
      <c r="B360" s="160"/>
      <c r="C360" s="160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60"/>
      <c r="P360" s="160"/>
      <c r="Q360" s="160"/>
      <c r="R360" s="160"/>
      <c r="S360" s="160"/>
      <c r="T360" s="160"/>
      <c r="U360" s="160"/>
      <c r="V360" s="160"/>
      <c r="W360" s="160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</row>
    <row r="361" spans="1:36" ht="15.75" customHeight="1" x14ac:dyDescent="0.3">
      <c r="A361" s="160"/>
      <c r="B361" s="160"/>
      <c r="C361" s="160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60"/>
      <c r="P361" s="160"/>
      <c r="Q361" s="160"/>
      <c r="R361" s="160"/>
      <c r="S361" s="160"/>
      <c r="T361" s="160"/>
      <c r="U361" s="160"/>
      <c r="V361" s="160"/>
      <c r="W361" s="160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</row>
    <row r="362" spans="1:36" ht="15.75" customHeight="1" x14ac:dyDescent="0.3">
      <c r="A362" s="160"/>
      <c r="B362" s="160"/>
      <c r="C362" s="160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60"/>
      <c r="P362" s="160"/>
      <c r="Q362" s="160"/>
      <c r="R362" s="160"/>
      <c r="S362" s="160"/>
      <c r="T362" s="160"/>
      <c r="U362" s="160"/>
      <c r="V362" s="160"/>
      <c r="W362" s="160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</row>
    <row r="363" spans="1:36" ht="15.75" customHeight="1" x14ac:dyDescent="0.3">
      <c r="A363" s="160"/>
      <c r="B363" s="160"/>
      <c r="C363" s="160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60"/>
      <c r="P363" s="160"/>
      <c r="Q363" s="160"/>
      <c r="R363" s="160"/>
      <c r="S363" s="160"/>
      <c r="T363" s="160"/>
      <c r="U363" s="160"/>
      <c r="V363" s="160"/>
      <c r="W363" s="160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</row>
    <row r="364" spans="1:36" ht="15.75" customHeight="1" x14ac:dyDescent="0.3">
      <c r="A364" s="160"/>
      <c r="B364" s="160"/>
      <c r="C364" s="160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60"/>
      <c r="P364" s="160"/>
      <c r="Q364" s="160"/>
      <c r="R364" s="160"/>
      <c r="S364" s="160"/>
      <c r="T364" s="160"/>
      <c r="U364" s="160"/>
      <c r="V364" s="160"/>
      <c r="W364" s="160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</row>
    <row r="365" spans="1:36" ht="15.75" customHeight="1" x14ac:dyDescent="0.3">
      <c r="A365" s="160"/>
      <c r="B365" s="160"/>
      <c r="C365" s="160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60"/>
      <c r="P365" s="160"/>
      <c r="Q365" s="160"/>
      <c r="R365" s="160"/>
      <c r="S365" s="160"/>
      <c r="T365" s="160"/>
      <c r="U365" s="160"/>
      <c r="V365" s="160"/>
      <c r="W365" s="160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</row>
    <row r="366" spans="1:36" ht="15.75" customHeight="1" x14ac:dyDescent="0.3">
      <c r="A366" s="160"/>
      <c r="B366" s="160"/>
      <c r="C366" s="160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60"/>
      <c r="P366" s="160"/>
      <c r="Q366" s="160"/>
      <c r="R366" s="160"/>
      <c r="S366" s="160"/>
      <c r="T366" s="160"/>
      <c r="U366" s="160"/>
      <c r="V366" s="160"/>
      <c r="W366" s="160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</row>
    <row r="367" spans="1:36" ht="15.75" customHeight="1" x14ac:dyDescent="0.3">
      <c r="A367" s="160"/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</row>
    <row r="368" spans="1:36" ht="15.75" customHeight="1" x14ac:dyDescent="0.3">
      <c r="A368" s="160"/>
      <c r="B368" s="160"/>
      <c r="C368" s="160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60"/>
      <c r="P368" s="160"/>
      <c r="Q368" s="160"/>
      <c r="R368" s="160"/>
      <c r="S368" s="160"/>
      <c r="T368" s="160"/>
      <c r="U368" s="160"/>
      <c r="V368" s="160"/>
      <c r="W368" s="160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</row>
    <row r="369" spans="1:36" ht="15.75" customHeight="1" x14ac:dyDescent="0.3">
      <c r="A369" s="160"/>
      <c r="B369" s="160"/>
      <c r="C369" s="160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60"/>
      <c r="P369" s="160"/>
      <c r="Q369" s="160"/>
      <c r="R369" s="160"/>
      <c r="S369" s="160"/>
      <c r="T369" s="160"/>
      <c r="U369" s="160"/>
      <c r="V369" s="160"/>
      <c r="W369" s="160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</row>
    <row r="370" spans="1:36" ht="15.75" customHeight="1" x14ac:dyDescent="0.3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</row>
    <row r="371" spans="1:36" ht="15.75" customHeight="1" x14ac:dyDescent="0.3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</row>
    <row r="372" spans="1:36" ht="15.75" customHeight="1" x14ac:dyDescent="0.3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</row>
    <row r="373" spans="1:36" ht="15.75" customHeight="1" x14ac:dyDescent="0.3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</row>
    <row r="374" spans="1:36" ht="15.75" customHeight="1" x14ac:dyDescent="0.3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</row>
    <row r="375" spans="1:36" ht="15.75" customHeight="1" x14ac:dyDescent="0.3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</row>
    <row r="376" spans="1:36" ht="15.75" customHeight="1" x14ac:dyDescent="0.3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</row>
    <row r="377" spans="1:36" ht="15.75" customHeight="1" x14ac:dyDescent="0.3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</row>
    <row r="378" spans="1:36" ht="15.75" customHeight="1" x14ac:dyDescent="0.3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</row>
    <row r="379" spans="1:36" ht="15.75" customHeight="1" x14ac:dyDescent="0.3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</row>
    <row r="380" spans="1:36" ht="15.75" customHeight="1" x14ac:dyDescent="0.3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</row>
    <row r="381" spans="1:36" ht="15.75" customHeight="1" x14ac:dyDescent="0.3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</row>
    <row r="382" spans="1:36" ht="15.75" customHeight="1" x14ac:dyDescent="0.3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</row>
    <row r="383" spans="1:36" ht="15.75" customHeight="1" x14ac:dyDescent="0.3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</row>
    <row r="384" spans="1:36" ht="15.75" customHeight="1" x14ac:dyDescent="0.3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</row>
    <row r="385" spans="1:36" ht="15.75" customHeight="1" x14ac:dyDescent="0.3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</row>
    <row r="386" spans="1:36" ht="15.75" customHeight="1" x14ac:dyDescent="0.3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</row>
    <row r="387" spans="1:36" ht="15.75" customHeight="1" x14ac:dyDescent="0.3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</row>
    <row r="388" spans="1:36" ht="15.75" customHeight="1" x14ac:dyDescent="0.3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</row>
    <row r="389" spans="1:36" ht="15.75" customHeight="1" x14ac:dyDescent="0.3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</row>
    <row r="390" spans="1:36" ht="15.75" customHeight="1" x14ac:dyDescent="0.3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</row>
    <row r="391" spans="1:36" ht="15.75" customHeight="1" x14ac:dyDescent="0.3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</row>
    <row r="392" spans="1:36" ht="15.75" customHeight="1" x14ac:dyDescent="0.3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</row>
    <row r="393" spans="1:36" ht="15.75" customHeight="1" x14ac:dyDescent="0.3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</row>
    <row r="394" spans="1:36" ht="15.75" customHeight="1" x14ac:dyDescent="0.3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</row>
    <row r="395" spans="1:36" ht="15.75" customHeight="1" x14ac:dyDescent="0.3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</row>
    <row r="396" spans="1:36" ht="15.75" customHeight="1" x14ac:dyDescent="0.3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</row>
    <row r="397" spans="1:36" ht="15.75" customHeight="1" x14ac:dyDescent="0.3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</row>
    <row r="398" spans="1:36" ht="15.75" customHeight="1" x14ac:dyDescent="0.3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</row>
    <row r="399" spans="1:36" ht="15.75" customHeight="1" x14ac:dyDescent="0.3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</row>
    <row r="400" spans="1:36" ht="15.75" customHeight="1" x14ac:dyDescent="0.3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</row>
    <row r="401" spans="1:36" ht="15.75" customHeight="1" x14ac:dyDescent="0.3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</row>
    <row r="402" spans="1:36" ht="15.75" customHeight="1" x14ac:dyDescent="0.3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</row>
    <row r="403" spans="1:36" ht="15.75" customHeight="1" x14ac:dyDescent="0.3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</row>
    <row r="404" spans="1:36" ht="15.75" customHeight="1" x14ac:dyDescent="0.3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</row>
    <row r="405" spans="1:36" ht="15.75" customHeight="1" x14ac:dyDescent="0.3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</row>
    <row r="406" spans="1:36" ht="15.75" customHeight="1" x14ac:dyDescent="0.3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</row>
    <row r="407" spans="1:36" ht="15.75" customHeight="1" x14ac:dyDescent="0.3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</row>
    <row r="408" spans="1:36" ht="15.75" customHeight="1" x14ac:dyDescent="0.3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</row>
    <row r="409" spans="1:36" ht="15.75" customHeight="1" x14ac:dyDescent="0.3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</row>
    <row r="410" spans="1:36" ht="15.75" customHeight="1" x14ac:dyDescent="0.3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</row>
    <row r="411" spans="1:36" ht="15.75" customHeight="1" x14ac:dyDescent="0.3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</row>
    <row r="412" spans="1:36" ht="15.75" customHeight="1" x14ac:dyDescent="0.3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</row>
    <row r="413" spans="1:36" ht="15.75" customHeight="1" x14ac:dyDescent="0.3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</row>
    <row r="414" spans="1:36" ht="15.75" customHeight="1" x14ac:dyDescent="0.3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</row>
    <row r="415" spans="1:36" ht="15.75" customHeight="1" x14ac:dyDescent="0.3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</row>
    <row r="416" spans="1:36" ht="15.75" customHeight="1" x14ac:dyDescent="0.3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</row>
    <row r="417" spans="1:36" ht="15.75" customHeight="1" x14ac:dyDescent="0.3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</row>
    <row r="418" spans="1:36" ht="15.75" customHeight="1" x14ac:dyDescent="0.3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</row>
    <row r="419" spans="1:36" ht="15.75" customHeight="1" x14ac:dyDescent="0.3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</row>
    <row r="420" spans="1:36" ht="15.75" customHeight="1" x14ac:dyDescent="0.3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</row>
    <row r="421" spans="1:36" ht="15.75" customHeight="1" x14ac:dyDescent="0.3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</row>
    <row r="422" spans="1:36" ht="15.75" customHeight="1" x14ac:dyDescent="0.3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</row>
    <row r="423" spans="1:36" ht="15.75" customHeight="1" x14ac:dyDescent="0.3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</row>
    <row r="424" spans="1:36" ht="15.75" customHeight="1" x14ac:dyDescent="0.3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</row>
    <row r="425" spans="1:36" ht="15.75" customHeight="1" x14ac:dyDescent="0.3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</row>
    <row r="426" spans="1:36" ht="15.75" customHeight="1" x14ac:dyDescent="0.3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</row>
    <row r="427" spans="1:36" ht="15.75" customHeight="1" x14ac:dyDescent="0.3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</row>
    <row r="428" spans="1:36" ht="15.75" customHeight="1" x14ac:dyDescent="0.3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</row>
    <row r="429" spans="1:36" ht="15.75" customHeight="1" x14ac:dyDescent="0.3">
      <c r="A429" s="160"/>
      <c r="B429" s="160"/>
      <c r="C429" s="160"/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  <c r="N429" s="160"/>
      <c r="O429" s="160"/>
      <c r="P429" s="160"/>
      <c r="Q429" s="160"/>
      <c r="R429" s="160"/>
      <c r="S429" s="160"/>
      <c r="T429" s="160"/>
      <c r="U429" s="160"/>
      <c r="V429" s="160"/>
      <c r="W429" s="160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</row>
    <row r="430" spans="1:36" ht="15.75" customHeight="1" x14ac:dyDescent="0.3">
      <c r="A430" s="160"/>
      <c r="B430" s="160"/>
      <c r="C430" s="160"/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  <c r="N430" s="160"/>
      <c r="O430" s="160"/>
      <c r="P430" s="160"/>
      <c r="Q430" s="160"/>
      <c r="R430" s="160"/>
      <c r="S430" s="160"/>
      <c r="T430" s="160"/>
      <c r="U430" s="160"/>
      <c r="V430" s="160"/>
      <c r="W430" s="160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</row>
    <row r="431" spans="1:36" ht="15.75" customHeight="1" x14ac:dyDescent="0.3">
      <c r="A431" s="160"/>
      <c r="B431" s="160"/>
      <c r="C431" s="160"/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  <c r="N431" s="160"/>
      <c r="O431" s="160"/>
      <c r="P431" s="160"/>
      <c r="Q431" s="160"/>
      <c r="R431" s="160"/>
      <c r="S431" s="160"/>
      <c r="T431" s="160"/>
      <c r="U431" s="160"/>
      <c r="V431" s="160"/>
      <c r="W431" s="160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</row>
    <row r="432" spans="1:36" ht="15.75" customHeight="1" x14ac:dyDescent="0.3">
      <c r="A432" s="160"/>
      <c r="B432" s="160"/>
      <c r="C432" s="160"/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  <c r="N432" s="160"/>
      <c r="O432" s="160"/>
      <c r="P432" s="160"/>
      <c r="Q432" s="160"/>
      <c r="R432" s="160"/>
      <c r="S432" s="160"/>
      <c r="T432" s="160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</row>
    <row r="433" spans="1:36" ht="15.75" customHeight="1" x14ac:dyDescent="0.3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</row>
    <row r="434" spans="1:36" ht="15.75" customHeight="1" x14ac:dyDescent="0.3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  <c r="W434" s="160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</row>
    <row r="435" spans="1:36" ht="15.75" customHeight="1" x14ac:dyDescent="0.3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  <c r="W435" s="160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</row>
    <row r="436" spans="1:36" ht="15.75" customHeight="1" x14ac:dyDescent="0.3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  <c r="W436" s="160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</row>
    <row r="437" spans="1:36" ht="15.75" customHeight="1" x14ac:dyDescent="0.3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  <c r="W437" s="160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</row>
    <row r="438" spans="1:36" ht="15.75" customHeight="1" x14ac:dyDescent="0.3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</row>
    <row r="439" spans="1:36" ht="15.75" customHeight="1" x14ac:dyDescent="0.3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</row>
    <row r="440" spans="1:36" ht="15.75" customHeight="1" x14ac:dyDescent="0.3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</row>
    <row r="441" spans="1:36" ht="15.75" customHeight="1" x14ac:dyDescent="0.3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</row>
    <row r="442" spans="1:36" ht="15.75" customHeight="1" x14ac:dyDescent="0.3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</row>
    <row r="443" spans="1:36" ht="15.75" customHeight="1" x14ac:dyDescent="0.3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</row>
    <row r="444" spans="1:36" ht="15.75" customHeight="1" x14ac:dyDescent="0.3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</row>
    <row r="445" spans="1:36" ht="15.75" customHeight="1" x14ac:dyDescent="0.3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</row>
    <row r="446" spans="1:36" ht="15.75" customHeight="1" x14ac:dyDescent="0.3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</row>
    <row r="447" spans="1:36" ht="15.75" customHeight="1" x14ac:dyDescent="0.3">
      <c r="A447" s="160"/>
      <c r="B447" s="160"/>
      <c r="C447" s="160"/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  <c r="N447" s="160"/>
      <c r="O447" s="160"/>
      <c r="P447" s="160"/>
      <c r="Q447" s="160"/>
      <c r="R447" s="160"/>
      <c r="S447" s="160"/>
      <c r="T447" s="160"/>
      <c r="U447" s="160"/>
      <c r="V447" s="160"/>
      <c r="W447" s="160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</row>
    <row r="448" spans="1:36" ht="15.75" customHeight="1" x14ac:dyDescent="0.3">
      <c r="A448" s="160"/>
      <c r="B448" s="160"/>
      <c r="C448" s="160"/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  <c r="N448" s="160"/>
      <c r="O448" s="160"/>
      <c r="P448" s="160"/>
      <c r="Q448" s="160"/>
      <c r="R448" s="160"/>
      <c r="S448" s="160"/>
      <c r="T448" s="160"/>
      <c r="U448" s="160"/>
      <c r="V448" s="160"/>
      <c r="W448" s="160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</row>
    <row r="449" spans="1:36" ht="15.75" customHeight="1" x14ac:dyDescent="0.3">
      <c r="A449" s="160"/>
      <c r="B449" s="160"/>
      <c r="C449" s="160"/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  <c r="N449" s="160"/>
      <c r="O449" s="160"/>
      <c r="P449" s="160"/>
      <c r="Q449" s="160"/>
      <c r="R449" s="160"/>
      <c r="S449" s="160"/>
      <c r="T449" s="160"/>
      <c r="U449" s="160"/>
      <c r="V449" s="160"/>
      <c r="W449" s="160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</row>
    <row r="450" spans="1:36" ht="15.75" customHeight="1" x14ac:dyDescent="0.3">
      <c r="A450" s="160"/>
      <c r="B450" s="160"/>
      <c r="C450" s="160"/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  <c r="S450" s="160"/>
      <c r="T450" s="160"/>
      <c r="U450" s="160"/>
      <c r="V450" s="160"/>
      <c r="W450" s="160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</row>
    <row r="451" spans="1:36" ht="15.75" customHeight="1" x14ac:dyDescent="0.3">
      <c r="A451" s="160"/>
      <c r="B451" s="160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</row>
    <row r="452" spans="1:36" ht="15.75" customHeight="1" x14ac:dyDescent="0.3">
      <c r="A452" s="160"/>
      <c r="B452" s="160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</row>
    <row r="453" spans="1:36" ht="15.75" customHeight="1" x14ac:dyDescent="0.3">
      <c r="A453" s="160"/>
      <c r="B453" s="160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</row>
    <row r="454" spans="1:36" ht="15.75" customHeight="1" x14ac:dyDescent="0.3">
      <c r="A454" s="160"/>
      <c r="B454" s="160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</row>
    <row r="455" spans="1:36" ht="15.75" customHeight="1" x14ac:dyDescent="0.3">
      <c r="A455" s="160"/>
      <c r="B455" s="160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</row>
    <row r="456" spans="1:36" ht="15.75" customHeight="1" x14ac:dyDescent="0.3">
      <c r="A456" s="160"/>
      <c r="B456" s="160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</row>
    <row r="457" spans="1:36" ht="15.75" customHeight="1" x14ac:dyDescent="0.3">
      <c r="A457" s="160"/>
      <c r="B457" s="160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</row>
    <row r="458" spans="1:36" ht="15.75" customHeight="1" x14ac:dyDescent="0.3">
      <c r="A458" s="160"/>
      <c r="B458" s="160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</row>
    <row r="459" spans="1:36" ht="15.75" customHeight="1" x14ac:dyDescent="0.3">
      <c r="A459" s="160"/>
      <c r="B459" s="160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</row>
    <row r="460" spans="1:36" ht="15.75" customHeight="1" x14ac:dyDescent="0.3">
      <c r="A460" s="160"/>
      <c r="B460" s="160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</row>
    <row r="461" spans="1:36" ht="15.75" customHeight="1" x14ac:dyDescent="0.3">
      <c r="A461" s="160"/>
      <c r="B461" s="160"/>
      <c r="C461" s="160"/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  <c r="S461" s="160"/>
      <c r="T461" s="160"/>
      <c r="U461" s="160"/>
      <c r="V461" s="160"/>
      <c r="W461" s="160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</row>
    <row r="462" spans="1:36" ht="15.75" customHeight="1" x14ac:dyDescent="0.3">
      <c r="A462" s="160"/>
      <c r="B462" s="160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</row>
    <row r="463" spans="1:36" ht="15.75" customHeight="1" x14ac:dyDescent="0.3">
      <c r="A463" s="160"/>
      <c r="B463" s="160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</row>
    <row r="464" spans="1:36" ht="15.75" customHeight="1" x14ac:dyDescent="0.3">
      <c r="A464" s="160"/>
      <c r="B464" s="160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</row>
    <row r="465" spans="1:36" ht="15.75" customHeight="1" x14ac:dyDescent="0.3">
      <c r="A465" s="160"/>
      <c r="B465" s="160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</row>
    <row r="466" spans="1:36" ht="15.75" customHeight="1" x14ac:dyDescent="0.3">
      <c r="A466" s="160"/>
      <c r="B466" s="160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</row>
    <row r="467" spans="1:36" ht="15.75" customHeight="1" x14ac:dyDescent="0.3">
      <c r="A467" s="160"/>
      <c r="B467" s="160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</row>
    <row r="468" spans="1:36" ht="15.75" customHeight="1" x14ac:dyDescent="0.3">
      <c r="A468" s="160"/>
      <c r="B468" s="160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</row>
    <row r="469" spans="1:36" ht="15.75" customHeight="1" x14ac:dyDescent="0.3">
      <c r="A469" s="160"/>
      <c r="B469" s="160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</row>
    <row r="470" spans="1:36" ht="15.75" customHeight="1" x14ac:dyDescent="0.3">
      <c r="A470" s="160"/>
      <c r="B470" s="160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</row>
    <row r="471" spans="1:36" ht="15.75" customHeight="1" x14ac:dyDescent="0.3">
      <c r="A471" s="160"/>
      <c r="B471" s="160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</row>
    <row r="472" spans="1:36" ht="15.75" customHeight="1" x14ac:dyDescent="0.3">
      <c r="A472" s="160"/>
      <c r="B472" s="160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</row>
    <row r="473" spans="1:36" ht="15.75" customHeight="1" x14ac:dyDescent="0.3">
      <c r="A473" s="160"/>
      <c r="B473" s="160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</row>
    <row r="474" spans="1:36" ht="15.75" customHeight="1" x14ac:dyDescent="0.3">
      <c r="A474" s="160"/>
      <c r="B474" s="160"/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</row>
    <row r="475" spans="1:36" ht="15.75" customHeight="1" x14ac:dyDescent="0.3">
      <c r="A475" s="160"/>
      <c r="B475" s="160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</row>
    <row r="476" spans="1:36" ht="15.75" customHeight="1" x14ac:dyDescent="0.3">
      <c r="A476" s="160"/>
      <c r="B476" s="160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</row>
    <row r="477" spans="1:36" ht="15.75" customHeight="1" x14ac:dyDescent="0.3">
      <c r="A477" s="160"/>
      <c r="B477" s="160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</row>
    <row r="478" spans="1:36" ht="15.75" customHeight="1" x14ac:dyDescent="0.3">
      <c r="A478" s="160"/>
      <c r="B478" s="160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</row>
    <row r="479" spans="1:36" ht="15.75" customHeight="1" x14ac:dyDescent="0.3">
      <c r="A479" s="160"/>
      <c r="B479" s="160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</row>
    <row r="480" spans="1:36" ht="15.75" customHeight="1" x14ac:dyDescent="0.3">
      <c r="A480" s="160"/>
      <c r="B480" s="160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</row>
    <row r="481" spans="1:36" ht="15.75" customHeight="1" x14ac:dyDescent="0.3">
      <c r="A481" s="160"/>
      <c r="B481" s="160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</row>
    <row r="482" spans="1:36" ht="15.75" customHeight="1" x14ac:dyDescent="0.3">
      <c r="A482" s="160"/>
      <c r="B482" s="160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</row>
    <row r="483" spans="1:36" ht="15.75" customHeight="1" x14ac:dyDescent="0.3">
      <c r="A483" s="160"/>
      <c r="B483" s="160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</row>
    <row r="484" spans="1:36" ht="15.75" customHeight="1" x14ac:dyDescent="0.3">
      <c r="A484" s="160"/>
      <c r="B484" s="160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</row>
    <row r="485" spans="1:36" ht="15.75" customHeight="1" x14ac:dyDescent="0.3">
      <c r="A485" s="160"/>
      <c r="B485" s="160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</row>
    <row r="486" spans="1:36" ht="15.75" customHeight="1" x14ac:dyDescent="0.3">
      <c r="A486" s="160"/>
      <c r="B486" s="160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</row>
    <row r="487" spans="1:36" ht="15.75" customHeight="1" x14ac:dyDescent="0.3">
      <c r="A487" s="160"/>
      <c r="B487" s="160"/>
      <c r="C487" s="160"/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</row>
    <row r="488" spans="1:36" ht="15.75" customHeight="1" x14ac:dyDescent="0.3">
      <c r="A488" s="160"/>
      <c r="B488" s="160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</row>
    <row r="489" spans="1:36" ht="15.75" customHeight="1" x14ac:dyDescent="0.3">
      <c r="A489" s="160"/>
      <c r="B489" s="160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</row>
    <row r="490" spans="1:36" ht="15.75" customHeight="1" x14ac:dyDescent="0.3">
      <c r="A490" s="160"/>
      <c r="B490" s="160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</row>
    <row r="491" spans="1:36" ht="15.75" customHeight="1" x14ac:dyDescent="0.3">
      <c r="A491" s="160"/>
      <c r="B491" s="160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</row>
    <row r="492" spans="1:36" ht="15.75" customHeight="1" x14ac:dyDescent="0.3">
      <c r="A492" s="160"/>
      <c r="B492" s="160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</row>
    <row r="493" spans="1:36" ht="15.75" customHeight="1" x14ac:dyDescent="0.3">
      <c r="A493" s="160"/>
      <c r="B493" s="160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</row>
    <row r="494" spans="1:36" ht="15.75" customHeight="1" x14ac:dyDescent="0.3">
      <c r="A494" s="160"/>
      <c r="B494" s="160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</row>
    <row r="495" spans="1:36" ht="15.75" customHeight="1" x14ac:dyDescent="0.3">
      <c r="A495" s="160"/>
      <c r="B495" s="160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</row>
    <row r="496" spans="1:36" ht="15.75" customHeight="1" x14ac:dyDescent="0.3">
      <c r="A496" s="160"/>
      <c r="B496" s="160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</row>
    <row r="497" spans="1:36" ht="15.75" customHeight="1" x14ac:dyDescent="0.3">
      <c r="A497" s="160"/>
      <c r="B497" s="160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</row>
    <row r="498" spans="1:36" ht="15.75" customHeight="1" x14ac:dyDescent="0.3">
      <c r="A498" s="160"/>
      <c r="B498" s="160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</row>
    <row r="499" spans="1:36" ht="15.75" customHeight="1" x14ac:dyDescent="0.3">
      <c r="A499" s="160"/>
      <c r="B499" s="160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</row>
    <row r="500" spans="1:36" ht="15.75" customHeight="1" x14ac:dyDescent="0.3">
      <c r="A500" s="160"/>
      <c r="B500" s="160"/>
      <c r="C500" s="160"/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  <c r="S500" s="160"/>
      <c r="T500" s="160"/>
      <c r="U500" s="160"/>
      <c r="V500" s="160"/>
      <c r="W500" s="160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</row>
    <row r="501" spans="1:36" ht="15.75" customHeight="1" x14ac:dyDescent="0.3">
      <c r="A501" s="160"/>
      <c r="B501" s="160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</row>
    <row r="502" spans="1:36" ht="15.75" customHeight="1" x14ac:dyDescent="0.3">
      <c r="A502" s="160"/>
      <c r="B502" s="160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</row>
    <row r="503" spans="1:36" ht="15.75" customHeight="1" x14ac:dyDescent="0.3">
      <c r="A503" s="160"/>
      <c r="B503" s="160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</row>
    <row r="504" spans="1:36" ht="15.75" customHeight="1" x14ac:dyDescent="0.3">
      <c r="A504" s="160"/>
      <c r="B504" s="160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</row>
    <row r="505" spans="1:36" ht="15.75" customHeight="1" x14ac:dyDescent="0.3">
      <c r="A505" s="160"/>
      <c r="B505" s="160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</row>
    <row r="506" spans="1:36" ht="15.75" customHeight="1" x14ac:dyDescent="0.3">
      <c r="A506" s="160"/>
      <c r="B506" s="160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</row>
    <row r="507" spans="1:36" ht="15.75" customHeight="1" x14ac:dyDescent="0.3">
      <c r="A507" s="160"/>
      <c r="B507" s="160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</row>
    <row r="508" spans="1:36" ht="15.75" customHeight="1" x14ac:dyDescent="0.3">
      <c r="A508" s="160"/>
      <c r="B508" s="160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</row>
    <row r="509" spans="1:36" ht="15.75" customHeight="1" x14ac:dyDescent="0.3">
      <c r="A509" s="160"/>
      <c r="B509" s="160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</row>
    <row r="510" spans="1:36" ht="15.75" customHeight="1" x14ac:dyDescent="0.3">
      <c r="A510" s="160"/>
      <c r="B510" s="160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</row>
    <row r="511" spans="1:36" ht="15.75" customHeight="1" x14ac:dyDescent="0.3">
      <c r="A511" s="160"/>
      <c r="B511" s="160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</row>
    <row r="512" spans="1:36" ht="15.75" customHeight="1" x14ac:dyDescent="0.3">
      <c r="A512" s="160"/>
      <c r="B512" s="160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</row>
    <row r="513" spans="1:36" ht="15.75" customHeight="1" x14ac:dyDescent="0.3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</row>
    <row r="514" spans="1:36" ht="15.75" customHeight="1" x14ac:dyDescent="0.3">
      <c r="A514" s="160"/>
      <c r="B514" s="160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</row>
    <row r="515" spans="1:36" ht="15.75" customHeight="1" x14ac:dyDescent="0.3">
      <c r="A515" s="160"/>
      <c r="B515" s="160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</row>
    <row r="516" spans="1:36" ht="15.75" customHeight="1" x14ac:dyDescent="0.3">
      <c r="A516" s="160"/>
      <c r="B516" s="160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</row>
    <row r="517" spans="1:36" ht="15.75" customHeight="1" x14ac:dyDescent="0.3">
      <c r="A517" s="160"/>
      <c r="B517" s="160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</row>
    <row r="518" spans="1:36" ht="15.75" customHeight="1" x14ac:dyDescent="0.3">
      <c r="A518" s="160"/>
      <c r="B518" s="160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</row>
    <row r="519" spans="1:36" ht="15.75" customHeight="1" x14ac:dyDescent="0.3">
      <c r="A519" s="160"/>
      <c r="B519" s="160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</row>
    <row r="520" spans="1:36" ht="15.75" customHeight="1" x14ac:dyDescent="0.3">
      <c r="A520" s="160"/>
      <c r="B520" s="160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</row>
    <row r="521" spans="1:36" ht="15.75" customHeight="1" x14ac:dyDescent="0.3">
      <c r="A521" s="160"/>
      <c r="B521" s="160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</row>
    <row r="522" spans="1:36" ht="15.75" customHeight="1" x14ac:dyDescent="0.3">
      <c r="A522" s="160"/>
      <c r="B522" s="160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</row>
    <row r="523" spans="1:36" ht="15.75" customHeight="1" x14ac:dyDescent="0.3">
      <c r="A523" s="160"/>
      <c r="B523" s="160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</row>
    <row r="524" spans="1:36" ht="15.75" customHeight="1" x14ac:dyDescent="0.3">
      <c r="A524" s="160"/>
      <c r="B524" s="160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</row>
    <row r="525" spans="1:36" ht="15.75" customHeight="1" x14ac:dyDescent="0.3">
      <c r="A525" s="160"/>
      <c r="B525" s="160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</row>
    <row r="526" spans="1:36" ht="15.75" customHeight="1" x14ac:dyDescent="0.3">
      <c r="A526" s="160"/>
      <c r="B526" s="160"/>
      <c r="C526" s="160"/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  <c r="S526" s="160"/>
      <c r="T526" s="160"/>
      <c r="U526" s="160"/>
      <c r="V526" s="160"/>
      <c r="W526" s="160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</row>
    <row r="527" spans="1:36" ht="15.75" customHeight="1" x14ac:dyDescent="0.3">
      <c r="A527" s="160"/>
      <c r="B527" s="160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</row>
    <row r="528" spans="1:36" ht="15.75" customHeight="1" x14ac:dyDescent="0.3">
      <c r="A528" s="160"/>
      <c r="B528" s="160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</row>
    <row r="529" spans="1:36" ht="15.75" customHeight="1" x14ac:dyDescent="0.3">
      <c r="A529" s="160"/>
      <c r="B529" s="160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</row>
    <row r="530" spans="1:36" ht="15.75" customHeight="1" x14ac:dyDescent="0.3">
      <c r="A530" s="160"/>
      <c r="B530" s="160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</row>
    <row r="531" spans="1:36" ht="15.75" customHeight="1" x14ac:dyDescent="0.3">
      <c r="A531" s="160"/>
      <c r="B531" s="160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</row>
    <row r="532" spans="1:36" ht="15.75" customHeight="1" x14ac:dyDescent="0.3">
      <c r="A532" s="160"/>
      <c r="B532" s="160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</row>
    <row r="533" spans="1:36" ht="15.75" customHeight="1" x14ac:dyDescent="0.3">
      <c r="A533" s="160"/>
      <c r="B533" s="160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</row>
    <row r="534" spans="1:36" ht="15.75" customHeight="1" x14ac:dyDescent="0.3">
      <c r="A534" s="160"/>
      <c r="B534" s="160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</row>
    <row r="535" spans="1:36" ht="15.75" customHeight="1" x14ac:dyDescent="0.3">
      <c r="A535" s="160"/>
      <c r="B535" s="160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</row>
    <row r="536" spans="1:36" ht="15.75" customHeight="1" x14ac:dyDescent="0.3">
      <c r="A536" s="160"/>
      <c r="B536" s="160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</row>
    <row r="537" spans="1:36" ht="15.75" customHeight="1" x14ac:dyDescent="0.3">
      <c r="A537" s="160"/>
      <c r="B537" s="160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</row>
    <row r="538" spans="1:36" ht="15.75" customHeight="1" x14ac:dyDescent="0.3">
      <c r="A538" s="160"/>
      <c r="B538" s="160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</row>
    <row r="539" spans="1:36" ht="15.75" customHeight="1" x14ac:dyDescent="0.3">
      <c r="A539" s="160"/>
      <c r="B539" s="160"/>
      <c r="C539" s="160"/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  <c r="N539" s="160"/>
      <c r="O539" s="160"/>
      <c r="P539" s="160"/>
      <c r="Q539" s="160"/>
      <c r="R539" s="160"/>
      <c r="S539" s="160"/>
      <c r="T539" s="160"/>
      <c r="U539" s="160"/>
      <c r="V539" s="160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</row>
    <row r="540" spans="1:36" ht="15.75" customHeight="1" x14ac:dyDescent="0.3">
      <c r="A540" s="160"/>
      <c r="B540" s="160"/>
      <c r="C540" s="160"/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  <c r="N540" s="160"/>
      <c r="O540" s="160"/>
      <c r="P540" s="160"/>
      <c r="Q540" s="160"/>
      <c r="R540" s="160"/>
      <c r="S540" s="160"/>
      <c r="T540" s="160"/>
      <c r="U540" s="160"/>
      <c r="V540" s="160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</row>
    <row r="541" spans="1:36" ht="15.75" customHeight="1" x14ac:dyDescent="0.3">
      <c r="A541" s="160"/>
      <c r="B541" s="160"/>
      <c r="C541" s="160"/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  <c r="S541" s="160"/>
      <c r="T541" s="160"/>
      <c r="U541" s="160"/>
      <c r="V541" s="160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</row>
    <row r="542" spans="1:36" ht="15.75" customHeight="1" x14ac:dyDescent="0.3">
      <c r="A542" s="160"/>
      <c r="B542" s="160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60"/>
      <c r="V542" s="160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</row>
    <row r="543" spans="1:36" ht="15.75" customHeight="1" x14ac:dyDescent="0.3">
      <c r="A543" s="160"/>
      <c r="B543" s="160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</row>
    <row r="544" spans="1:36" ht="15.75" customHeight="1" x14ac:dyDescent="0.3">
      <c r="A544" s="160"/>
      <c r="B544" s="160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</row>
    <row r="545" spans="1:36" ht="15.75" customHeight="1" x14ac:dyDescent="0.3">
      <c r="A545" s="160"/>
      <c r="B545" s="160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</row>
    <row r="546" spans="1:36" ht="15.75" customHeight="1" x14ac:dyDescent="0.3">
      <c r="A546" s="160"/>
      <c r="B546" s="160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</row>
    <row r="547" spans="1:36" ht="15.75" customHeight="1" x14ac:dyDescent="0.3">
      <c r="A547" s="160"/>
      <c r="B547" s="160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</row>
    <row r="548" spans="1:36" ht="15.75" customHeight="1" x14ac:dyDescent="0.3">
      <c r="A548" s="160"/>
      <c r="B548" s="160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</row>
    <row r="549" spans="1:36" ht="15.75" customHeight="1" x14ac:dyDescent="0.3">
      <c r="A549" s="160"/>
      <c r="B549" s="160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</row>
    <row r="550" spans="1:36" ht="15.75" customHeight="1" x14ac:dyDescent="0.3">
      <c r="A550" s="160"/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</row>
    <row r="551" spans="1:36" ht="15.75" customHeight="1" x14ac:dyDescent="0.3">
      <c r="A551" s="160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</row>
    <row r="552" spans="1:36" ht="15.75" customHeight="1" x14ac:dyDescent="0.3">
      <c r="A552" s="160"/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</row>
    <row r="553" spans="1:36" ht="15.75" customHeight="1" x14ac:dyDescent="0.3">
      <c r="A553" s="160"/>
      <c r="B553" s="160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</row>
    <row r="554" spans="1:36" ht="15.75" customHeight="1" x14ac:dyDescent="0.3">
      <c r="A554" s="160"/>
      <c r="B554" s="160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</row>
    <row r="555" spans="1:36" ht="15.75" customHeight="1" x14ac:dyDescent="0.3">
      <c r="A555" s="160"/>
      <c r="B555" s="160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</row>
    <row r="556" spans="1:36" ht="15.75" customHeight="1" x14ac:dyDescent="0.3">
      <c r="A556" s="160"/>
      <c r="B556" s="160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</row>
    <row r="557" spans="1:36" ht="15.75" customHeight="1" x14ac:dyDescent="0.3">
      <c r="A557" s="160"/>
      <c r="B557" s="160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</row>
    <row r="558" spans="1:36" ht="15.75" customHeight="1" x14ac:dyDescent="0.3">
      <c r="A558" s="160"/>
      <c r="B558" s="160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</row>
    <row r="559" spans="1:36" ht="15.75" customHeight="1" x14ac:dyDescent="0.3">
      <c r="A559" s="160"/>
      <c r="B559" s="160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</row>
    <row r="560" spans="1:36" ht="15.75" customHeight="1" x14ac:dyDescent="0.3">
      <c r="A560" s="160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</row>
    <row r="561" spans="1:36" ht="15.75" customHeight="1" x14ac:dyDescent="0.3">
      <c r="A561" s="160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</row>
    <row r="562" spans="1:36" ht="15.75" customHeight="1" x14ac:dyDescent="0.3">
      <c r="A562" s="160"/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</row>
    <row r="563" spans="1:36" ht="15.75" customHeight="1" x14ac:dyDescent="0.3">
      <c r="A563" s="160"/>
      <c r="B563" s="160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</row>
    <row r="564" spans="1:36" ht="15.75" customHeight="1" x14ac:dyDescent="0.3">
      <c r="A564" s="160"/>
      <c r="B564" s="160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</row>
    <row r="565" spans="1:36" ht="15.75" customHeight="1" x14ac:dyDescent="0.3">
      <c r="A565" s="160"/>
      <c r="B565" s="160"/>
      <c r="C565" s="160"/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  <c r="S565" s="160"/>
      <c r="T565" s="160"/>
      <c r="U565" s="160"/>
      <c r="V565" s="160"/>
      <c r="W565" s="160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</row>
    <row r="566" spans="1:36" ht="15.75" customHeight="1" x14ac:dyDescent="0.3">
      <c r="A566" s="160"/>
      <c r="B566" s="160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</row>
    <row r="567" spans="1:36" ht="15.75" customHeight="1" x14ac:dyDescent="0.3">
      <c r="A567" s="160"/>
      <c r="B567" s="160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</row>
    <row r="568" spans="1:36" ht="15.75" customHeight="1" x14ac:dyDescent="0.3">
      <c r="A568" s="160"/>
      <c r="B568" s="160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</row>
    <row r="569" spans="1:36" ht="15.75" customHeight="1" x14ac:dyDescent="0.3">
      <c r="A569" s="160"/>
      <c r="B569" s="160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</row>
    <row r="570" spans="1:36" ht="15.75" customHeight="1" x14ac:dyDescent="0.3">
      <c r="A570" s="160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</row>
    <row r="571" spans="1:36" ht="15.75" customHeight="1" x14ac:dyDescent="0.3">
      <c r="A571" s="160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</row>
    <row r="572" spans="1:36" ht="15.75" customHeight="1" x14ac:dyDescent="0.3">
      <c r="A572" s="160"/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</row>
    <row r="573" spans="1:36" ht="15.75" customHeight="1" x14ac:dyDescent="0.3">
      <c r="A573" s="160"/>
      <c r="B573" s="160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</row>
    <row r="574" spans="1:36" ht="15.75" customHeight="1" x14ac:dyDescent="0.3">
      <c r="A574" s="160"/>
      <c r="B574" s="160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</row>
    <row r="575" spans="1:36" ht="15.75" customHeight="1" x14ac:dyDescent="0.3">
      <c r="A575" s="160"/>
      <c r="B575" s="160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</row>
    <row r="576" spans="1:36" ht="15.75" customHeight="1" x14ac:dyDescent="0.3">
      <c r="A576" s="160"/>
      <c r="B576" s="160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</row>
    <row r="577" spans="1:36" ht="15.75" customHeight="1" x14ac:dyDescent="0.3">
      <c r="A577" s="160"/>
      <c r="B577" s="160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</row>
    <row r="578" spans="1:36" ht="15.75" customHeight="1" x14ac:dyDescent="0.3">
      <c r="A578" s="160"/>
      <c r="B578" s="160"/>
      <c r="C578" s="160"/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  <c r="S578" s="160"/>
      <c r="T578" s="160"/>
      <c r="U578" s="160"/>
      <c r="V578" s="160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</row>
    <row r="579" spans="1:36" ht="15.75" customHeight="1" x14ac:dyDescent="0.3">
      <c r="A579" s="160"/>
      <c r="B579" s="160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</row>
    <row r="580" spans="1:36" ht="15.75" customHeight="1" x14ac:dyDescent="0.3">
      <c r="A580" s="160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</row>
    <row r="581" spans="1:36" ht="15.75" customHeight="1" x14ac:dyDescent="0.3">
      <c r="A581" s="160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</row>
    <row r="582" spans="1:36" ht="15.75" customHeight="1" x14ac:dyDescent="0.3">
      <c r="A582" s="160"/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</row>
    <row r="583" spans="1:36" ht="15.75" customHeight="1" x14ac:dyDescent="0.3">
      <c r="A583" s="160"/>
      <c r="B583" s="160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</row>
    <row r="584" spans="1:36" ht="15.75" customHeight="1" x14ac:dyDescent="0.3">
      <c r="A584" s="160"/>
      <c r="B584" s="160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</row>
    <row r="585" spans="1:36" ht="15.75" customHeight="1" x14ac:dyDescent="0.3">
      <c r="A585" s="160"/>
      <c r="B585" s="160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</row>
    <row r="586" spans="1:36" ht="15.75" customHeight="1" x14ac:dyDescent="0.3">
      <c r="A586" s="160"/>
      <c r="B586" s="160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</row>
    <row r="587" spans="1:36" ht="15.75" customHeight="1" x14ac:dyDescent="0.3">
      <c r="A587" s="160"/>
      <c r="B587" s="160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</row>
    <row r="588" spans="1:36" ht="15.75" customHeight="1" x14ac:dyDescent="0.3">
      <c r="A588" s="160"/>
      <c r="B588" s="160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</row>
    <row r="589" spans="1:36" ht="15.75" customHeight="1" x14ac:dyDescent="0.3">
      <c r="A589" s="160"/>
      <c r="B589" s="160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</row>
    <row r="590" spans="1:36" ht="15.75" customHeight="1" x14ac:dyDescent="0.3">
      <c r="A590" s="160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</row>
    <row r="591" spans="1:36" ht="15.75" customHeight="1" x14ac:dyDescent="0.3">
      <c r="A591" s="160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0"/>
      <c r="V591" s="160"/>
      <c r="W591" s="160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</row>
    <row r="592" spans="1:36" ht="15.75" customHeight="1" x14ac:dyDescent="0.3">
      <c r="A592" s="160"/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</row>
    <row r="593" spans="1:36" ht="15.75" customHeight="1" x14ac:dyDescent="0.3">
      <c r="A593" s="160"/>
      <c r="B593" s="160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</row>
    <row r="594" spans="1:36" ht="15.75" customHeight="1" x14ac:dyDescent="0.3">
      <c r="A594" s="160"/>
      <c r="B594" s="160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</row>
    <row r="595" spans="1:36" ht="15.75" customHeight="1" x14ac:dyDescent="0.3">
      <c r="A595" s="160"/>
      <c r="B595" s="160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</row>
    <row r="596" spans="1:36" ht="15.75" customHeight="1" x14ac:dyDescent="0.3">
      <c r="A596" s="160"/>
      <c r="B596" s="160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</row>
    <row r="597" spans="1:36" ht="15.75" customHeight="1" x14ac:dyDescent="0.3">
      <c r="A597" s="160"/>
      <c r="B597" s="160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</row>
    <row r="598" spans="1:36" ht="15.75" customHeight="1" x14ac:dyDescent="0.3">
      <c r="A598" s="160"/>
      <c r="B598" s="160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</row>
    <row r="599" spans="1:36" ht="15.75" customHeight="1" x14ac:dyDescent="0.3">
      <c r="A599" s="160"/>
      <c r="B599" s="160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</row>
    <row r="600" spans="1:36" ht="15.75" customHeight="1" x14ac:dyDescent="0.3">
      <c r="A600" s="160"/>
      <c r="B600" s="160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</row>
    <row r="601" spans="1:36" ht="15.75" customHeight="1" x14ac:dyDescent="0.3">
      <c r="A601" s="160"/>
      <c r="B601" s="160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</row>
    <row r="602" spans="1:36" ht="15.75" customHeight="1" x14ac:dyDescent="0.3">
      <c r="A602" s="160"/>
      <c r="B602" s="160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</row>
    <row r="603" spans="1:36" ht="15.75" customHeight="1" x14ac:dyDescent="0.3">
      <c r="A603" s="160"/>
      <c r="B603" s="160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</row>
    <row r="604" spans="1:36" ht="15.75" customHeight="1" x14ac:dyDescent="0.3">
      <c r="A604" s="160"/>
      <c r="B604" s="160"/>
      <c r="C604" s="160"/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  <c r="S604" s="160"/>
      <c r="T604" s="160"/>
      <c r="U604" s="160"/>
      <c r="V604" s="160"/>
      <c r="W604" s="160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</row>
    <row r="605" spans="1:36" ht="15.75" customHeight="1" x14ac:dyDescent="0.3">
      <c r="A605" s="160"/>
      <c r="B605" s="160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</row>
    <row r="606" spans="1:36" ht="15.75" customHeight="1" x14ac:dyDescent="0.3">
      <c r="A606" s="160"/>
      <c r="B606" s="160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</row>
    <row r="607" spans="1:36" ht="15.75" customHeight="1" x14ac:dyDescent="0.3">
      <c r="A607" s="160"/>
      <c r="B607" s="160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</row>
    <row r="608" spans="1:36" ht="15.75" customHeight="1" x14ac:dyDescent="0.3">
      <c r="A608" s="160"/>
      <c r="B608" s="160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</row>
    <row r="609" spans="1:36" ht="15.75" customHeight="1" x14ac:dyDescent="0.3">
      <c r="A609" s="160"/>
      <c r="B609" s="160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</row>
    <row r="610" spans="1:36" ht="15.75" customHeight="1" x14ac:dyDescent="0.3">
      <c r="A610" s="160"/>
      <c r="B610" s="160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</row>
    <row r="611" spans="1:36" ht="15.75" customHeight="1" x14ac:dyDescent="0.3">
      <c r="A611" s="160"/>
      <c r="B611" s="160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</row>
    <row r="612" spans="1:36" ht="15.75" customHeight="1" x14ac:dyDescent="0.3">
      <c r="A612" s="160"/>
      <c r="B612" s="160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</row>
    <row r="613" spans="1:36" ht="15.75" customHeight="1" x14ac:dyDescent="0.3">
      <c r="A613" s="160"/>
      <c r="B613" s="160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</row>
    <row r="614" spans="1:36" ht="15.75" customHeight="1" x14ac:dyDescent="0.3">
      <c r="A614" s="160"/>
      <c r="B614" s="160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</row>
    <row r="615" spans="1:36" ht="15.75" customHeight="1" x14ac:dyDescent="0.3">
      <c r="A615" s="160"/>
      <c r="B615" s="160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</row>
    <row r="616" spans="1:36" ht="15.75" customHeight="1" x14ac:dyDescent="0.3">
      <c r="A616" s="160"/>
      <c r="B616" s="160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</row>
    <row r="617" spans="1:36" ht="15.75" customHeight="1" x14ac:dyDescent="0.3">
      <c r="A617" s="160"/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  <c r="S617" s="160"/>
      <c r="T617" s="160"/>
      <c r="U617" s="160"/>
      <c r="V617" s="160"/>
      <c r="W617" s="160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</row>
    <row r="618" spans="1:36" ht="15.75" customHeight="1" x14ac:dyDescent="0.3">
      <c r="A618" s="160"/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</row>
    <row r="619" spans="1:36" ht="15.75" customHeight="1" x14ac:dyDescent="0.3">
      <c r="A619" s="160"/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</row>
    <row r="620" spans="1:36" ht="15.75" customHeight="1" x14ac:dyDescent="0.3">
      <c r="A620" s="160"/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</row>
    <row r="621" spans="1:36" ht="15.75" customHeight="1" x14ac:dyDescent="0.3">
      <c r="A621" s="160"/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</row>
    <row r="622" spans="1:36" ht="15.75" customHeight="1" x14ac:dyDescent="0.3">
      <c r="A622" s="160"/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</row>
    <row r="623" spans="1:36" ht="15.75" customHeight="1" x14ac:dyDescent="0.3">
      <c r="A623" s="160"/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</row>
    <row r="624" spans="1:36" ht="15.75" customHeight="1" x14ac:dyDescent="0.3">
      <c r="A624" s="160"/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</row>
    <row r="625" spans="1:36" ht="15.75" customHeight="1" x14ac:dyDescent="0.3">
      <c r="A625" s="160"/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</row>
    <row r="626" spans="1:36" ht="15.75" customHeight="1" x14ac:dyDescent="0.3">
      <c r="A626" s="160"/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</row>
    <row r="627" spans="1:36" ht="15.75" customHeight="1" x14ac:dyDescent="0.3">
      <c r="A627" s="160"/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</row>
    <row r="628" spans="1:36" ht="15.75" customHeight="1" x14ac:dyDescent="0.3">
      <c r="A628" s="160"/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</row>
    <row r="629" spans="1:36" ht="15.75" customHeight="1" x14ac:dyDescent="0.3">
      <c r="A629" s="160"/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</row>
    <row r="630" spans="1:36" ht="15.75" customHeight="1" x14ac:dyDescent="0.3">
      <c r="A630" s="160"/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</row>
    <row r="631" spans="1:36" ht="15.75" customHeight="1" x14ac:dyDescent="0.3">
      <c r="A631" s="160"/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</row>
    <row r="632" spans="1:36" ht="15.75" customHeight="1" x14ac:dyDescent="0.3">
      <c r="A632" s="160"/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</row>
    <row r="633" spans="1:36" ht="15.75" customHeight="1" x14ac:dyDescent="0.3">
      <c r="A633" s="160"/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</row>
    <row r="634" spans="1:36" ht="15.75" customHeight="1" x14ac:dyDescent="0.3">
      <c r="A634" s="160"/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</row>
    <row r="635" spans="1:36" ht="15.75" customHeight="1" x14ac:dyDescent="0.3">
      <c r="A635" s="160"/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</row>
    <row r="636" spans="1:36" ht="15.75" customHeight="1" x14ac:dyDescent="0.3">
      <c r="A636" s="160"/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</row>
    <row r="637" spans="1:36" ht="15.75" customHeight="1" x14ac:dyDescent="0.3">
      <c r="A637" s="160"/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</row>
    <row r="638" spans="1:36" ht="15.75" customHeight="1" x14ac:dyDescent="0.3">
      <c r="A638" s="160"/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</row>
    <row r="639" spans="1:36" ht="15.75" customHeight="1" x14ac:dyDescent="0.3">
      <c r="A639" s="160"/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</row>
    <row r="640" spans="1:36" ht="15.75" customHeight="1" x14ac:dyDescent="0.3">
      <c r="A640" s="160"/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</row>
    <row r="641" spans="1:36" ht="15.75" customHeight="1" x14ac:dyDescent="0.3">
      <c r="A641" s="160"/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</row>
    <row r="642" spans="1:36" ht="15.75" customHeight="1" x14ac:dyDescent="0.3">
      <c r="A642" s="160"/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</row>
    <row r="643" spans="1:36" ht="15.75" customHeight="1" x14ac:dyDescent="0.3">
      <c r="A643" s="160"/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</row>
    <row r="644" spans="1:36" ht="15.75" customHeight="1" x14ac:dyDescent="0.3">
      <c r="A644" s="160"/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</row>
    <row r="645" spans="1:36" ht="15.75" customHeight="1" x14ac:dyDescent="0.3">
      <c r="A645" s="160"/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</row>
    <row r="646" spans="1:36" ht="15.75" customHeight="1" x14ac:dyDescent="0.3">
      <c r="A646" s="160"/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</row>
    <row r="647" spans="1:36" ht="15.75" customHeight="1" x14ac:dyDescent="0.3">
      <c r="A647" s="160"/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</row>
    <row r="648" spans="1:36" ht="15.75" customHeight="1" x14ac:dyDescent="0.3">
      <c r="A648" s="160"/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</row>
    <row r="649" spans="1:36" ht="15.75" customHeight="1" x14ac:dyDescent="0.3">
      <c r="A649" s="160"/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</row>
    <row r="650" spans="1:36" ht="15.75" customHeight="1" x14ac:dyDescent="0.3">
      <c r="A650" s="160"/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</row>
    <row r="651" spans="1:36" ht="15.75" customHeight="1" x14ac:dyDescent="0.3">
      <c r="A651" s="160"/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</row>
    <row r="652" spans="1:36" ht="15.75" customHeight="1" x14ac:dyDescent="0.3">
      <c r="A652" s="160"/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</row>
    <row r="653" spans="1:36" ht="15.75" customHeight="1" x14ac:dyDescent="0.3">
      <c r="A653" s="160"/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</row>
    <row r="654" spans="1:36" ht="15.75" customHeight="1" x14ac:dyDescent="0.3">
      <c r="A654" s="160"/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</row>
    <row r="655" spans="1:36" ht="15.75" customHeight="1" x14ac:dyDescent="0.3">
      <c r="A655" s="160"/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</row>
    <row r="656" spans="1:36" ht="15.75" customHeight="1" x14ac:dyDescent="0.3">
      <c r="A656" s="160"/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</row>
    <row r="657" spans="1:36" ht="15.75" customHeight="1" x14ac:dyDescent="0.3">
      <c r="A657" s="160"/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</row>
    <row r="658" spans="1:36" ht="15.75" customHeight="1" x14ac:dyDescent="0.3">
      <c r="A658" s="160"/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</row>
    <row r="659" spans="1:36" ht="15.75" customHeight="1" x14ac:dyDescent="0.3">
      <c r="A659" s="160"/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</row>
    <row r="660" spans="1:36" ht="15.75" customHeight="1" x14ac:dyDescent="0.3">
      <c r="A660" s="160"/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</row>
    <row r="661" spans="1:36" ht="15.75" customHeight="1" x14ac:dyDescent="0.3">
      <c r="A661" s="160"/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</row>
    <row r="662" spans="1:36" ht="15.75" customHeight="1" x14ac:dyDescent="0.3">
      <c r="A662" s="160"/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</row>
    <row r="663" spans="1:36" ht="15.75" customHeight="1" x14ac:dyDescent="0.3">
      <c r="A663" s="160"/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</row>
    <row r="664" spans="1:36" ht="15.75" customHeight="1" x14ac:dyDescent="0.3">
      <c r="A664" s="160"/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</row>
    <row r="665" spans="1:36" ht="15.75" customHeight="1" x14ac:dyDescent="0.3">
      <c r="A665" s="160"/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</row>
    <row r="666" spans="1:36" ht="15.75" customHeight="1" x14ac:dyDescent="0.3">
      <c r="A666" s="160"/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</row>
    <row r="667" spans="1:36" ht="15.75" customHeight="1" x14ac:dyDescent="0.3">
      <c r="A667" s="160"/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</row>
    <row r="668" spans="1:36" ht="15.75" customHeight="1" x14ac:dyDescent="0.3">
      <c r="A668" s="160"/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</row>
    <row r="669" spans="1:36" ht="15.75" customHeight="1" x14ac:dyDescent="0.3">
      <c r="A669" s="160"/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</row>
    <row r="670" spans="1:36" ht="15.75" customHeight="1" x14ac:dyDescent="0.3">
      <c r="A670" s="160"/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</row>
    <row r="671" spans="1:36" ht="15.75" customHeight="1" x14ac:dyDescent="0.3">
      <c r="A671" s="160"/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</row>
    <row r="672" spans="1:36" ht="15.75" customHeight="1" x14ac:dyDescent="0.3">
      <c r="A672" s="160"/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</row>
    <row r="673" spans="1:36" ht="15.75" customHeight="1" x14ac:dyDescent="0.3">
      <c r="A673" s="160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</row>
    <row r="674" spans="1:36" ht="15.75" customHeight="1" x14ac:dyDescent="0.3">
      <c r="A674" s="160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</row>
    <row r="675" spans="1:36" ht="15.75" customHeight="1" x14ac:dyDescent="0.3">
      <c r="A675" s="160"/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</row>
    <row r="676" spans="1:36" ht="15.75" customHeight="1" x14ac:dyDescent="0.3">
      <c r="A676" s="160"/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</row>
    <row r="677" spans="1:36" ht="15.75" customHeight="1" x14ac:dyDescent="0.3">
      <c r="A677" s="160"/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</row>
    <row r="678" spans="1:36" ht="15.75" customHeight="1" x14ac:dyDescent="0.3">
      <c r="A678" s="160"/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</row>
    <row r="679" spans="1:36" ht="15.75" customHeight="1" x14ac:dyDescent="0.3">
      <c r="A679" s="160"/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</row>
    <row r="680" spans="1:36" ht="15.75" customHeight="1" x14ac:dyDescent="0.3">
      <c r="A680" s="160"/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</row>
    <row r="681" spans="1:36" ht="15.75" customHeight="1" x14ac:dyDescent="0.3">
      <c r="A681" s="160"/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</row>
    <row r="682" spans="1:36" ht="15.75" customHeight="1" x14ac:dyDescent="0.3">
      <c r="A682" s="160"/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</row>
    <row r="683" spans="1:36" ht="15.75" customHeight="1" x14ac:dyDescent="0.3">
      <c r="A683" s="160"/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</row>
    <row r="684" spans="1:36" ht="15.75" customHeight="1" x14ac:dyDescent="0.3">
      <c r="A684" s="160"/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</row>
    <row r="685" spans="1:36" ht="15.75" customHeight="1" x14ac:dyDescent="0.3">
      <c r="A685" s="160"/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</row>
    <row r="686" spans="1:36" ht="15.75" customHeight="1" x14ac:dyDescent="0.3">
      <c r="A686" s="160"/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</row>
    <row r="687" spans="1:36" ht="15.75" customHeight="1" x14ac:dyDescent="0.3">
      <c r="A687" s="160"/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</row>
    <row r="688" spans="1:36" ht="15.75" customHeight="1" x14ac:dyDescent="0.3">
      <c r="A688" s="160"/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</row>
    <row r="689" spans="1:36" ht="15.75" customHeight="1" x14ac:dyDescent="0.3">
      <c r="A689" s="160"/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</row>
    <row r="690" spans="1:36" ht="15.75" customHeight="1" x14ac:dyDescent="0.3">
      <c r="A690" s="160"/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</row>
    <row r="691" spans="1:36" ht="15.75" customHeight="1" x14ac:dyDescent="0.3">
      <c r="A691" s="160"/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</row>
    <row r="692" spans="1:36" ht="15.75" customHeight="1" x14ac:dyDescent="0.3">
      <c r="A692" s="160"/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</row>
    <row r="693" spans="1:36" ht="15.75" customHeight="1" x14ac:dyDescent="0.3">
      <c r="A693" s="160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</row>
    <row r="694" spans="1:36" ht="15.75" customHeight="1" x14ac:dyDescent="0.3">
      <c r="A694" s="160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</row>
    <row r="695" spans="1:36" ht="15.75" customHeight="1" x14ac:dyDescent="0.3">
      <c r="A695" s="160"/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</row>
    <row r="696" spans="1:36" ht="15.75" customHeight="1" x14ac:dyDescent="0.3">
      <c r="A696" s="160"/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</row>
    <row r="697" spans="1:36" ht="15.75" customHeight="1" x14ac:dyDescent="0.3">
      <c r="A697" s="160"/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</row>
    <row r="698" spans="1:36" ht="15.75" customHeight="1" x14ac:dyDescent="0.3">
      <c r="A698" s="160"/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</row>
    <row r="699" spans="1:36" ht="15.75" customHeight="1" x14ac:dyDescent="0.3">
      <c r="A699" s="160"/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</row>
    <row r="700" spans="1:36" ht="15.75" customHeight="1" x14ac:dyDescent="0.3">
      <c r="A700" s="160"/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</row>
    <row r="701" spans="1:36" ht="15.75" customHeight="1" x14ac:dyDescent="0.3">
      <c r="A701" s="160"/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</row>
    <row r="702" spans="1:36" ht="15.75" customHeight="1" x14ac:dyDescent="0.3">
      <c r="A702" s="160"/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</row>
    <row r="703" spans="1:36" ht="15.75" customHeight="1" x14ac:dyDescent="0.3">
      <c r="A703" s="160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</row>
    <row r="704" spans="1:36" ht="15.75" customHeight="1" x14ac:dyDescent="0.3">
      <c r="A704" s="160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</row>
    <row r="705" spans="1:36" ht="15.75" customHeight="1" x14ac:dyDescent="0.3">
      <c r="A705" s="160"/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</row>
    <row r="706" spans="1:36" ht="15.75" customHeight="1" x14ac:dyDescent="0.3">
      <c r="A706" s="160"/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</row>
    <row r="707" spans="1:36" ht="15.75" customHeight="1" x14ac:dyDescent="0.3">
      <c r="A707" s="160"/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</row>
    <row r="708" spans="1:36" ht="15.75" customHeight="1" x14ac:dyDescent="0.3">
      <c r="A708" s="160"/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</row>
    <row r="709" spans="1:36" ht="15.75" customHeight="1" x14ac:dyDescent="0.3">
      <c r="A709" s="160"/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</row>
    <row r="710" spans="1:36" ht="15.75" customHeight="1" x14ac:dyDescent="0.3">
      <c r="A710" s="160"/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</row>
    <row r="711" spans="1:36" ht="15.75" customHeight="1" x14ac:dyDescent="0.3">
      <c r="A711" s="160"/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</row>
    <row r="712" spans="1:36" ht="15.75" customHeight="1" x14ac:dyDescent="0.3">
      <c r="A712" s="160"/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</row>
    <row r="713" spans="1:36" ht="15.75" customHeight="1" x14ac:dyDescent="0.3">
      <c r="A713" s="160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</row>
    <row r="714" spans="1:36" ht="15.75" customHeight="1" x14ac:dyDescent="0.3">
      <c r="A714" s="160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</row>
    <row r="715" spans="1:36" ht="15.75" customHeight="1" x14ac:dyDescent="0.3">
      <c r="A715" s="160"/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</row>
    <row r="716" spans="1:36" ht="15.75" customHeight="1" x14ac:dyDescent="0.3">
      <c r="A716" s="160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</row>
    <row r="717" spans="1:36" ht="15.75" customHeight="1" x14ac:dyDescent="0.3">
      <c r="A717" s="160"/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</row>
    <row r="718" spans="1:36" ht="15.75" customHeight="1" x14ac:dyDescent="0.3">
      <c r="A718" s="160"/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</row>
    <row r="719" spans="1:36" ht="15.75" customHeight="1" x14ac:dyDescent="0.3">
      <c r="A719" s="160"/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</row>
    <row r="720" spans="1:36" ht="15.75" customHeight="1" x14ac:dyDescent="0.3">
      <c r="A720" s="160"/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</row>
    <row r="721" spans="1:36" ht="15.75" customHeight="1" x14ac:dyDescent="0.3">
      <c r="A721" s="160"/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</row>
    <row r="722" spans="1:36" ht="15.75" customHeight="1" x14ac:dyDescent="0.3">
      <c r="A722" s="160"/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</row>
    <row r="723" spans="1:36" ht="15.75" customHeight="1" x14ac:dyDescent="0.3">
      <c r="A723" s="160"/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</row>
    <row r="724" spans="1:36" ht="15.75" customHeight="1" x14ac:dyDescent="0.3">
      <c r="A724" s="160"/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</row>
    <row r="725" spans="1:36" ht="15.75" customHeight="1" x14ac:dyDescent="0.3">
      <c r="A725" s="160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</row>
    <row r="726" spans="1:36" ht="15.75" customHeight="1" x14ac:dyDescent="0.3">
      <c r="A726" s="160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</row>
    <row r="727" spans="1:36" ht="15.75" customHeight="1" x14ac:dyDescent="0.3">
      <c r="A727" s="160"/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</row>
    <row r="728" spans="1:36" ht="15.75" customHeight="1" x14ac:dyDescent="0.3">
      <c r="A728" s="160"/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</row>
    <row r="729" spans="1:36" ht="15.75" customHeight="1" x14ac:dyDescent="0.3">
      <c r="A729" s="160"/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</row>
    <row r="730" spans="1:36" ht="15.75" customHeight="1" x14ac:dyDescent="0.3">
      <c r="A730" s="160"/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</row>
    <row r="731" spans="1:36" ht="15.75" customHeight="1" x14ac:dyDescent="0.3">
      <c r="A731" s="160"/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</row>
    <row r="732" spans="1:36" ht="15.75" customHeight="1" x14ac:dyDescent="0.3">
      <c r="A732" s="160"/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</row>
    <row r="733" spans="1:36" ht="15.75" customHeight="1" x14ac:dyDescent="0.3">
      <c r="A733" s="160"/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</row>
    <row r="734" spans="1:36" ht="15.75" customHeight="1" x14ac:dyDescent="0.3">
      <c r="A734" s="160"/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</row>
    <row r="735" spans="1:36" ht="15.75" customHeight="1" x14ac:dyDescent="0.3">
      <c r="A735" s="160"/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</row>
    <row r="736" spans="1:36" ht="15.75" customHeight="1" x14ac:dyDescent="0.3">
      <c r="A736" s="160"/>
      <c r="B736" s="160"/>
      <c r="C736" s="160"/>
      <c r="D736" s="160"/>
      <c r="E736" s="160"/>
      <c r="F736" s="160"/>
      <c r="G736" s="160"/>
      <c r="H736" s="160"/>
      <c r="I736" s="160"/>
      <c r="J736" s="160"/>
      <c r="K736" s="160"/>
      <c r="L736" s="160"/>
      <c r="M736" s="160"/>
      <c r="N736" s="160"/>
      <c r="O736" s="160"/>
      <c r="P736" s="160"/>
      <c r="Q736" s="160"/>
      <c r="R736" s="160"/>
      <c r="S736" s="160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</row>
    <row r="737" spans="1:36" ht="15.75" customHeight="1" x14ac:dyDescent="0.3">
      <c r="A737" s="160"/>
      <c r="B737" s="160"/>
      <c r="C737" s="160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</row>
    <row r="738" spans="1:36" ht="15.75" customHeight="1" x14ac:dyDescent="0.3">
      <c r="A738" s="160"/>
      <c r="B738" s="160"/>
      <c r="C738" s="160"/>
      <c r="D738" s="160"/>
      <c r="E738" s="160"/>
      <c r="F738" s="160"/>
      <c r="G738" s="160"/>
      <c r="H738" s="160"/>
      <c r="I738" s="160"/>
      <c r="J738" s="160"/>
      <c r="K738" s="160"/>
      <c r="L738" s="160"/>
      <c r="M738" s="160"/>
      <c r="N738" s="160"/>
      <c r="O738" s="160"/>
      <c r="P738" s="160"/>
      <c r="Q738" s="160"/>
      <c r="R738" s="160"/>
      <c r="S738" s="160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</row>
    <row r="739" spans="1:36" ht="15.75" customHeight="1" x14ac:dyDescent="0.3">
      <c r="A739" s="160"/>
      <c r="B739" s="160"/>
      <c r="C739" s="160"/>
      <c r="D739" s="160"/>
      <c r="E739" s="160"/>
      <c r="F739" s="160"/>
      <c r="G739" s="160"/>
      <c r="H739" s="160"/>
      <c r="I739" s="160"/>
      <c r="J739" s="160"/>
      <c r="K739" s="160"/>
      <c r="L739" s="160"/>
      <c r="M739" s="160"/>
      <c r="N739" s="160"/>
      <c r="O739" s="160"/>
      <c r="P739" s="160"/>
      <c r="Q739" s="160"/>
      <c r="R739" s="160"/>
      <c r="S739" s="160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</row>
    <row r="740" spans="1:36" ht="15.75" customHeight="1" x14ac:dyDescent="0.3">
      <c r="A740" s="160"/>
      <c r="B740" s="160"/>
      <c r="C740" s="160"/>
      <c r="D740" s="160"/>
      <c r="E740" s="160"/>
      <c r="F740" s="160"/>
      <c r="G740" s="160"/>
      <c r="H740" s="160"/>
      <c r="I740" s="160"/>
      <c r="J740" s="160"/>
      <c r="K740" s="160"/>
      <c r="L740" s="160"/>
      <c r="M740" s="160"/>
      <c r="N740" s="160"/>
      <c r="O740" s="160"/>
      <c r="P740" s="160"/>
      <c r="Q740" s="160"/>
      <c r="R740" s="160"/>
      <c r="S740" s="160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</row>
    <row r="741" spans="1:36" ht="15.75" customHeight="1" x14ac:dyDescent="0.3">
      <c r="A741" s="160"/>
      <c r="B741" s="160"/>
      <c r="C741" s="160"/>
      <c r="D741" s="160"/>
      <c r="E741" s="160"/>
      <c r="F741" s="160"/>
      <c r="G741" s="160"/>
      <c r="H741" s="160"/>
      <c r="I741" s="160"/>
      <c r="J741" s="160"/>
      <c r="K741" s="160"/>
      <c r="L741" s="160"/>
      <c r="M741" s="160"/>
      <c r="N741" s="160"/>
      <c r="O741" s="160"/>
      <c r="P741" s="160"/>
      <c r="Q741" s="160"/>
      <c r="R741" s="160"/>
      <c r="S741" s="160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</row>
    <row r="742" spans="1:36" ht="15.75" customHeight="1" x14ac:dyDescent="0.3">
      <c r="A742" s="160"/>
      <c r="B742" s="160"/>
      <c r="C742" s="160"/>
      <c r="D742" s="160"/>
      <c r="E742" s="160"/>
      <c r="F742" s="160"/>
      <c r="G742" s="160"/>
      <c r="H742" s="160"/>
      <c r="I742" s="160"/>
      <c r="J742" s="160"/>
      <c r="K742" s="160"/>
      <c r="L742" s="160"/>
      <c r="M742" s="160"/>
      <c r="N742" s="160"/>
      <c r="O742" s="160"/>
      <c r="P742" s="160"/>
      <c r="Q742" s="160"/>
      <c r="R742" s="160"/>
      <c r="S742" s="160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</row>
    <row r="743" spans="1:36" ht="15.75" customHeight="1" x14ac:dyDescent="0.3">
      <c r="A743" s="160"/>
      <c r="B743" s="160"/>
      <c r="C743" s="160"/>
      <c r="D743" s="160"/>
      <c r="E743" s="160"/>
      <c r="F743" s="160"/>
      <c r="G743" s="160"/>
      <c r="H743" s="160"/>
      <c r="I743" s="160"/>
      <c r="J743" s="160"/>
      <c r="K743" s="160"/>
      <c r="L743" s="160"/>
      <c r="M743" s="160"/>
      <c r="N743" s="160"/>
      <c r="O743" s="160"/>
      <c r="P743" s="160"/>
      <c r="Q743" s="160"/>
      <c r="R743" s="160"/>
      <c r="S743" s="160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</row>
    <row r="744" spans="1:36" ht="15.75" customHeight="1" x14ac:dyDescent="0.3">
      <c r="A744" s="160"/>
      <c r="B744" s="160"/>
      <c r="C744" s="160"/>
      <c r="D744" s="160"/>
      <c r="E744" s="160"/>
      <c r="F744" s="160"/>
      <c r="G744" s="160"/>
      <c r="H744" s="160"/>
      <c r="I744" s="160"/>
      <c r="J744" s="160"/>
      <c r="K744" s="160"/>
      <c r="L744" s="160"/>
      <c r="M744" s="160"/>
      <c r="N744" s="160"/>
      <c r="O744" s="160"/>
      <c r="P744" s="160"/>
      <c r="Q744" s="160"/>
      <c r="R744" s="160"/>
      <c r="S744" s="160"/>
      <c r="T744" s="160"/>
      <c r="U744" s="160"/>
      <c r="V744" s="160"/>
      <c r="W744" s="160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</row>
    <row r="745" spans="1:36" ht="15.75" customHeight="1" x14ac:dyDescent="0.3">
      <c r="A745" s="160"/>
      <c r="B745" s="160"/>
      <c r="C745" s="160"/>
      <c r="D745" s="160"/>
      <c r="E745" s="160"/>
      <c r="F745" s="160"/>
      <c r="G745" s="160"/>
      <c r="H745" s="160"/>
      <c r="I745" s="160"/>
      <c r="J745" s="160"/>
      <c r="K745" s="160"/>
      <c r="L745" s="160"/>
      <c r="M745" s="160"/>
      <c r="N745" s="160"/>
      <c r="O745" s="160"/>
      <c r="P745" s="160"/>
      <c r="Q745" s="160"/>
      <c r="R745" s="160"/>
      <c r="S745" s="160"/>
      <c r="T745" s="160"/>
      <c r="U745" s="160"/>
      <c r="V745" s="160"/>
      <c r="W745" s="160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</row>
    <row r="746" spans="1:36" ht="15.75" customHeight="1" x14ac:dyDescent="0.3">
      <c r="A746" s="160"/>
      <c r="B746" s="160"/>
      <c r="C746" s="160"/>
      <c r="D746" s="160"/>
      <c r="E746" s="160"/>
      <c r="F746" s="160"/>
      <c r="G746" s="160"/>
      <c r="H746" s="160"/>
      <c r="I746" s="160"/>
      <c r="J746" s="160"/>
      <c r="K746" s="160"/>
      <c r="L746" s="160"/>
      <c r="M746" s="160"/>
      <c r="N746" s="160"/>
      <c r="O746" s="160"/>
      <c r="P746" s="160"/>
      <c r="Q746" s="160"/>
      <c r="R746" s="160"/>
      <c r="S746" s="160"/>
      <c r="T746" s="160"/>
      <c r="U746" s="160"/>
      <c r="V746" s="160"/>
      <c r="W746" s="160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</row>
    <row r="747" spans="1:36" ht="15.75" customHeight="1" x14ac:dyDescent="0.3">
      <c r="A747" s="160"/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0"/>
      <c r="V747" s="160"/>
      <c r="W747" s="160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</row>
    <row r="748" spans="1:36" ht="15.75" customHeight="1" x14ac:dyDescent="0.3">
      <c r="A748" s="160"/>
      <c r="B748" s="160"/>
      <c r="C748" s="160"/>
      <c r="D748" s="160"/>
      <c r="E748" s="160"/>
      <c r="F748" s="160"/>
      <c r="G748" s="160"/>
      <c r="H748" s="160"/>
      <c r="I748" s="160"/>
      <c r="J748" s="160"/>
      <c r="K748" s="160"/>
      <c r="L748" s="160"/>
      <c r="M748" s="160"/>
      <c r="N748" s="160"/>
      <c r="O748" s="160"/>
      <c r="P748" s="160"/>
      <c r="Q748" s="160"/>
      <c r="R748" s="160"/>
      <c r="S748" s="160"/>
      <c r="T748" s="160"/>
      <c r="U748" s="160"/>
      <c r="V748" s="160"/>
      <c r="W748" s="160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</row>
    <row r="749" spans="1:36" ht="15.75" customHeight="1" x14ac:dyDescent="0.3">
      <c r="A749" s="160"/>
      <c r="B749" s="160"/>
      <c r="C749" s="160"/>
      <c r="D749" s="160"/>
      <c r="E749" s="160"/>
      <c r="F749" s="160"/>
      <c r="G749" s="160"/>
      <c r="H749" s="160"/>
      <c r="I749" s="160"/>
      <c r="J749" s="160"/>
      <c r="K749" s="160"/>
      <c r="L749" s="160"/>
      <c r="M749" s="160"/>
      <c r="N749" s="160"/>
      <c r="O749" s="160"/>
      <c r="P749" s="160"/>
      <c r="Q749" s="160"/>
      <c r="R749" s="160"/>
      <c r="S749" s="160"/>
      <c r="T749" s="160"/>
      <c r="U749" s="160"/>
      <c r="V749" s="160"/>
      <c r="W749" s="160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</row>
    <row r="750" spans="1:36" ht="15.75" customHeight="1" x14ac:dyDescent="0.3">
      <c r="A750" s="160"/>
      <c r="B750" s="160"/>
      <c r="C750" s="160"/>
      <c r="D750" s="160"/>
      <c r="E750" s="160"/>
      <c r="F750" s="160"/>
      <c r="G750" s="160"/>
      <c r="H750" s="160"/>
      <c r="I750" s="160"/>
      <c r="J750" s="160"/>
      <c r="K750" s="160"/>
      <c r="L750" s="160"/>
      <c r="M750" s="160"/>
      <c r="N750" s="160"/>
      <c r="O750" s="160"/>
      <c r="P750" s="160"/>
      <c r="Q750" s="160"/>
      <c r="R750" s="160"/>
      <c r="S750" s="160"/>
      <c r="T750" s="160"/>
      <c r="U750" s="160"/>
      <c r="V750" s="160"/>
      <c r="W750" s="160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</row>
    <row r="751" spans="1:36" ht="15.75" customHeight="1" x14ac:dyDescent="0.3">
      <c r="A751" s="160"/>
      <c r="B751" s="160"/>
      <c r="C751" s="160"/>
      <c r="D751" s="160"/>
      <c r="E751" s="160"/>
      <c r="F751" s="160"/>
      <c r="G751" s="160"/>
      <c r="H751" s="160"/>
      <c r="I751" s="160"/>
      <c r="J751" s="160"/>
      <c r="K751" s="160"/>
      <c r="L751" s="160"/>
      <c r="M751" s="160"/>
      <c r="N751" s="160"/>
      <c r="O751" s="160"/>
      <c r="P751" s="160"/>
      <c r="Q751" s="160"/>
      <c r="R751" s="160"/>
      <c r="S751" s="160"/>
      <c r="T751" s="160"/>
      <c r="U751" s="160"/>
      <c r="V751" s="160"/>
      <c r="W751" s="160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</row>
    <row r="752" spans="1:36" ht="15.75" customHeight="1" x14ac:dyDescent="0.3">
      <c r="A752" s="160"/>
      <c r="B752" s="160"/>
      <c r="C752" s="160"/>
      <c r="D752" s="160"/>
      <c r="E752" s="160"/>
      <c r="F752" s="160"/>
      <c r="G752" s="160"/>
      <c r="H752" s="160"/>
      <c r="I752" s="160"/>
      <c r="J752" s="160"/>
      <c r="K752" s="160"/>
      <c r="L752" s="160"/>
      <c r="M752" s="160"/>
      <c r="N752" s="160"/>
      <c r="O752" s="160"/>
      <c r="P752" s="160"/>
      <c r="Q752" s="160"/>
      <c r="R752" s="160"/>
      <c r="S752" s="160"/>
      <c r="T752" s="160"/>
      <c r="U752" s="160"/>
      <c r="V752" s="160"/>
      <c r="W752" s="160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</row>
    <row r="753" spans="1:36" ht="15.75" customHeight="1" x14ac:dyDescent="0.3">
      <c r="A753" s="160"/>
      <c r="B753" s="160"/>
      <c r="C753" s="160"/>
      <c r="D753" s="160"/>
      <c r="E753" s="160"/>
      <c r="F753" s="160"/>
      <c r="G753" s="160"/>
      <c r="H753" s="160"/>
      <c r="I753" s="160"/>
      <c r="J753" s="160"/>
      <c r="K753" s="160"/>
      <c r="L753" s="160"/>
      <c r="M753" s="160"/>
      <c r="N753" s="160"/>
      <c r="O753" s="160"/>
      <c r="P753" s="160"/>
      <c r="Q753" s="160"/>
      <c r="R753" s="160"/>
      <c r="S753" s="160"/>
      <c r="T753" s="160"/>
      <c r="U753" s="160"/>
      <c r="V753" s="160"/>
      <c r="W753" s="160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</row>
    <row r="754" spans="1:36" ht="15.75" customHeight="1" x14ac:dyDescent="0.3">
      <c r="A754" s="160"/>
      <c r="B754" s="160"/>
      <c r="C754" s="160"/>
      <c r="D754" s="160"/>
      <c r="E754" s="160"/>
      <c r="F754" s="160"/>
      <c r="G754" s="160"/>
      <c r="H754" s="160"/>
      <c r="I754" s="160"/>
      <c r="J754" s="160"/>
      <c r="K754" s="160"/>
      <c r="L754" s="160"/>
      <c r="M754" s="160"/>
      <c r="N754" s="160"/>
      <c r="O754" s="160"/>
      <c r="P754" s="160"/>
      <c r="Q754" s="160"/>
      <c r="R754" s="160"/>
      <c r="S754" s="160"/>
      <c r="T754" s="160"/>
      <c r="U754" s="160"/>
      <c r="V754" s="160"/>
      <c r="W754" s="160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</row>
    <row r="755" spans="1:36" ht="15.75" customHeight="1" x14ac:dyDescent="0.3">
      <c r="A755" s="160"/>
      <c r="B755" s="160"/>
      <c r="C755" s="160"/>
      <c r="D755" s="160"/>
      <c r="E755" s="160"/>
      <c r="F755" s="160"/>
      <c r="G755" s="160"/>
      <c r="H755" s="160"/>
      <c r="I755" s="160"/>
      <c r="J755" s="160"/>
      <c r="K755" s="160"/>
      <c r="L755" s="160"/>
      <c r="M755" s="160"/>
      <c r="N755" s="160"/>
      <c r="O755" s="160"/>
      <c r="P755" s="160"/>
      <c r="Q755" s="160"/>
      <c r="R755" s="160"/>
      <c r="S755" s="160"/>
      <c r="T755" s="160"/>
      <c r="U755" s="160"/>
      <c r="V755" s="160"/>
      <c r="W755" s="160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</row>
    <row r="756" spans="1:36" ht="15.75" customHeight="1" x14ac:dyDescent="0.3">
      <c r="A756" s="160"/>
      <c r="B756" s="160"/>
      <c r="C756" s="160"/>
      <c r="D756" s="160"/>
      <c r="E756" s="160"/>
      <c r="F756" s="160"/>
      <c r="G756" s="160"/>
      <c r="H756" s="160"/>
      <c r="I756" s="160"/>
      <c r="J756" s="160"/>
      <c r="K756" s="160"/>
      <c r="L756" s="160"/>
      <c r="M756" s="160"/>
      <c r="N756" s="160"/>
      <c r="O756" s="160"/>
      <c r="P756" s="160"/>
      <c r="Q756" s="160"/>
      <c r="R756" s="160"/>
      <c r="S756" s="160"/>
      <c r="T756" s="160"/>
      <c r="U756" s="160"/>
      <c r="V756" s="160"/>
      <c r="W756" s="160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</row>
    <row r="757" spans="1:36" ht="15.75" customHeight="1" x14ac:dyDescent="0.3">
      <c r="A757" s="160"/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0"/>
      <c r="V757" s="160"/>
      <c r="W757" s="160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</row>
    <row r="758" spans="1:36" ht="15.75" customHeight="1" x14ac:dyDescent="0.3">
      <c r="A758" s="160"/>
      <c r="B758" s="160"/>
      <c r="C758" s="160"/>
      <c r="D758" s="160"/>
      <c r="E758" s="160"/>
      <c r="F758" s="160"/>
      <c r="G758" s="160"/>
      <c r="H758" s="160"/>
      <c r="I758" s="160"/>
      <c r="J758" s="160"/>
      <c r="K758" s="160"/>
      <c r="L758" s="160"/>
      <c r="M758" s="160"/>
      <c r="N758" s="160"/>
      <c r="O758" s="160"/>
      <c r="P758" s="160"/>
      <c r="Q758" s="160"/>
      <c r="R758" s="160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</row>
    <row r="759" spans="1:36" ht="15.75" customHeight="1" x14ac:dyDescent="0.3">
      <c r="A759" s="160"/>
      <c r="B759" s="160"/>
      <c r="C759" s="160"/>
      <c r="D759" s="160"/>
      <c r="E759" s="160"/>
      <c r="F759" s="160"/>
      <c r="G759" s="160"/>
      <c r="H759" s="160"/>
      <c r="I759" s="160"/>
      <c r="J759" s="160"/>
      <c r="K759" s="160"/>
      <c r="L759" s="160"/>
      <c r="M759" s="160"/>
      <c r="N759" s="160"/>
      <c r="O759" s="160"/>
      <c r="P759" s="160"/>
      <c r="Q759" s="160"/>
      <c r="R759" s="160"/>
      <c r="S759" s="160"/>
      <c r="T759" s="160"/>
      <c r="U759" s="160"/>
      <c r="V759" s="160"/>
      <c r="W759" s="160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</row>
    <row r="760" spans="1:36" ht="15.75" customHeight="1" x14ac:dyDescent="0.3">
      <c r="A760" s="160"/>
      <c r="B760" s="160"/>
      <c r="C760" s="160"/>
      <c r="D760" s="160"/>
      <c r="E760" s="160"/>
      <c r="F760" s="160"/>
      <c r="G760" s="160"/>
      <c r="H760" s="160"/>
      <c r="I760" s="160"/>
      <c r="J760" s="160"/>
      <c r="K760" s="160"/>
      <c r="L760" s="160"/>
      <c r="M760" s="160"/>
      <c r="N760" s="160"/>
      <c r="O760" s="160"/>
      <c r="P760" s="160"/>
      <c r="Q760" s="160"/>
      <c r="R760" s="160"/>
      <c r="S760" s="160"/>
      <c r="T760" s="160"/>
      <c r="U760" s="160"/>
      <c r="V760" s="160"/>
      <c r="W760" s="160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</row>
    <row r="761" spans="1:36" ht="15.75" customHeight="1" x14ac:dyDescent="0.3">
      <c r="A761" s="160"/>
      <c r="B761" s="160"/>
      <c r="C761" s="160"/>
      <c r="D761" s="160"/>
      <c r="E761" s="160"/>
      <c r="F761" s="160"/>
      <c r="G761" s="160"/>
      <c r="H761" s="160"/>
      <c r="I761" s="160"/>
      <c r="J761" s="160"/>
      <c r="K761" s="160"/>
      <c r="L761" s="160"/>
      <c r="M761" s="160"/>
      <c r="N761" s="160"/>
      <c r="O761" s="160"/>
      <c r="P761" s="160"/>
      <c r="Q761" s="160"/>
      <c r="R761" s="160"/>
      <c r="S761" s="160"/>
      <c r="T761" s="160"/>
      <c r="U761" s="160"/>
      <c r="V761" s="160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</row>
    <row r="762" spans="1:36" ht="15.75" customHeight="1" x14ac:dyDescent="0.3">
      <c r="A762" s="160"/>
      <c r="B762" s="160"/>
      <c r="C762" s="160"/>
      <c r="D762" s="160"/>
      <c r="E762" s="160"/>
      <c r="F762" s="160"/>
      <c r="G762" s="160"/>
      <c r="H762" s="160"/>
      <c r="I762" s="160"/>
      <c r="J762" s="160"/>
      <c r="K762" s="160"/>
      <c r="L762" s="160"/>
      <c r="M762" s="160"/>
      <c r="N762" s="160"/>
      <c r="O762" s="160"/>
      <c r="P762" s="160"/>
      <c r="Q762" s="160"/>
      <c r="R762" s="160"/>
      <c r="S762" s="160"/>
      <c r="T762" s="160"/>
      <c r="U762" s="160"/>
      <c r="V762" s="160"/>
      <c r="W762" s="160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</row>
    <row r="763" spans="1:36" ht="15.75" customHeight="1" x14ac:dyDescent="0.3">
      <c r="A763" s="160"/>
      <c r="B763" s="160"/>
      <c r="C763" s="160"/>
      <c r="D763" s="160"/>
      <c r="E763" s="160"/>
      <c r="F763" s="160"/>
      <c r="G763" s="160"/>
      <c r="H763" s="160"/>
      <c r="I763" s="160"/>
      <c r="J763" s="160"/>
      <c r="K763" s="160"/>
      <c r="L763" s="160"/>
      <c r="M763" s="160"/>
      <c r="N763" s="160"/>
      <c r="O763" s="160"/>
      <c r="P763" s="160"/>
      <c r="Q763" s="160"/>
      <c r="R763" s="160"/>
      <c r="S763" s="160"/>
      <c r="T763" s="160"/>
      <c r="U763" s="160"/>
      <c r="V763" s="160"/>
      <c r="W763" s="160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</row>
    <row r="764" spans="1:36" ht="15.75" customHeight="1" x14ac:dyDescent="0.3">
      <c r="A764" s="160"/>
      <c r="B764" s="160"/>
      <c r="C764" s="160"/>
      <c r="D764" s="160"/>
      <c r="E764" s="160"/>
      <c r="F764" s="160"/>
      <c r="G764" s="160"/>
      <c r="H764" s="160"/>
      <c r="I764" s="160"/>
      <c r="J764" s="160"/>
      <c r="K764" s="160"/>
      <c r="L764" s="160"/>
      <c r="M764" s="160"/>
      <c r="N764" s="160"/>
      <c r="O764" s="160"/>
      <c r="P764" s="160"/>
      <c r="Q764" s="160"/>
      <c r="R764" s="160"/>
      <c r="S764" s="160"/>
      <c r="T764" s="160"/>
      <c r="U764" s="160"/>
      <c r="V764" s="160"/>
      <c r="W764" s="160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</row>
    <row r="765" spans="1:36" ht="15.75" customHeight="1" x14ac:dyDescent="0.3">
      <c r="A765" s="160"/>
      <c r="B765" s="160"/>
      <c r="C765" s="160"/>
      <c r="D765" s="160"/>
      <c r="E765" s="160"/>
      <c r="F765" s="160"/>
      <c r="G765" s="160"/>
      <c r="H765" s="160"/>
      <c r="I765" s="160"/>
      <c r="J765" s="160"/>
      <c r="K765" s="160"/>
      <c r="L765" s="160"/>
      <c r="M765" s="160"/>
      <c r="N765" s="160"/>
      <c r="O765" s="160"/>
      <c r="P765" s="160"/>
      <c r="Q765" s="160"/>
      <c r="R765" s="160"/>
      <c r="S765" s="160"/>
      <c r="T765" s="160"/>
      <c r="U765" s="160"/>
      <c r="V765" s="160"/>
      <c r="W765" s="160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</row>
    <row r="766" spans="1:36" ht="15.75" customHeight="1" x14ac:dyDescent="0.3">
      <c r="A766" s="160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0"/>
      <c r="V766" s="160"/>
      <c r="W766" s="160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</row>
    <row r="767" spans="1:36" ht="15.75" customHeight="1" x14ac:dyDescent="0.3">
      <c r="A767" s="160"/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0"/>
      <c r="V767" s="160"/>
      <c r="W767" s="160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</row>
    <row r="768" spans="1:36" ht="15.75" customHeight="1" x14ac:dyDescent="0.3">
      <c r="A768" s="160"/>
      <c r="B768" s="160"/>
      <c r="C768" s="160"/>
      <c r="D768" s="160"/>
      <c r="E768" s="160"/>
      <c r="F768" s="160"/>
      <c r="G768" s="160"/>
      <c r="H768" s="160"/>
      <c r="I768" s="160"/>
      <c r="J768" s="160"/>
      <c r="K768" s="160"/>
      <c r="L768" s="160"/>
      <c r="M768" s="160"/>
      <c r="N768" s="160"/>
      <c r="O768" s="160"/>
      <c r="P768" s="160"/>
      <c r="Q768" s="160"/>
      <c r="R768" s="160"/>
      <c r="S768" s="160"/>
      <c r="T768" s="160"/>
      <c r="U768" s="160"/>
      <c r="V768" s="160"/>
      <c r="W768" s="160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</row>
    <row r="769" spans="1:36" ht="15.75" customHeight="1" x14ac:dyDescent="0.3">
      <c r="A769" s="160"/>
      <c r="B769" s="160"/>
      <c r="C769" s="160"/>
      <c r="D769" s="160"/>
      <c r="E769" s="160"/>
      <c r="F769" s="160"/>
      <c r="G769" s="160"/>
      <c r="H769" s="160"/>
      <c r="I769" s="160"/>
      <c r="J769" s="160"/>
      <c r="K769" s="160"/>
      <c r="L769" s="160"/>
      <c r="M769" s="160"/>
      <c r="N769" s="160"/>
      <c r="O769" s="160"/>
      <c r="P769" s="160"/>
      <c r="Q769" s="160"/>
      <c r="R769" s="160"/>
      <c r="S769" s="160"/>
      <c r="T769" s="160"/>
      <c r="U769" s="160"/>
      <c r="V769" s="160"/>
      <c r="W769" s="160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</row>
    <row r="770" spans="1:36" ht="15.75" customHeight="1" x14ac:dyDescent="0.3">
      <c r="A770" s="160"/>
      <c r="B770" s="160"/>
      <c r="C770" s="160"/>
      <c r="D770" s="160"/>
      <c r="E770" s="160"/>
      <c r="F770" s="160"/>
      <c r="G770" s="160"/>
      <c r="H770" s="160"/>
      <c r="I770" s="160"/>
      <c r="J770" s="160"/>
      <c r="K770" s="160"/>
      <c r="L770" s="160"/>
      <c r="M770" s="160"/>
      <c r="N770" s="160"/>
      <c r="O770" s="160"/>
      <c r="P770" s="160"/>
      <c r="Q770" s="160"/>
      <c r="R770" s="160"/>
      <c r="S770" s="160"/>
      <c r="T770" s="160"/>
      <c r="U770" s="160"/>
      <c r="V770" s="160"/>
      <c r="W770" s="160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</row>
    <row r="771" spans="1:36" ht="15.75" customHeight="1" x14ac:dyDescent="0.3">
      <c r="A771" s="160"/>
      <c r="B771" s="160"/>
      <c r="C771" s="160"/>
      <c r="D771" s="160"/>
      <c r="E771" s="160"/>
      <c r="F771" s="160"/>
      <c r="G771" s="160"/>
      <c r="H771" s="160"/>
      <c r="I771" s="160"/>
      <c r="J771" s="160"/>
      <c r="K771" s="160"/>
      <c r="L771" s="160"/>
      <c r="M771" s="160"/>
      <c r="N771" s="160"/>
      <c r="O771" s="160"/>
      <c r="P771" s="160"/>
      <c r="Q771" s="160"/>
      <c r="R771" s="160"/>
      <c r="S771" s="160"/>
      <c r="T771" s="160"/>
      <c r="U771" s="160"/>
      <c r="V771" s="160"/>
      <c r="W771" s="160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</row>
    <row r="772" spans="1:36" ht="15.75" customHeight="1" x14ac:dyDescent="0.3">
      <c r="A772" s="160"/>
      <c r="B772" s="160"/>
      <c r="C772" s="160"/>
      <c r="D772" s="160"/>
      <c r="E772" s="160"/>
      <c r="F772" s="160"/>
      <c r="G772" s="160"/>
      <c r="H772" s="160"/>
      <c r="I772" s="160"/>
      <c r="J772" s="160"/>
      <c r="K772" s="160"/>
      <c r="L772" s="160"/>
      <c r="M772" s="160"/>
      <c r="N772" s="160"/>
      <c r="O772" s="160"/>
      <c r="P772" s="160"/>
      <c r="Q772" s="160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</row>
    <row r="773" spans="1:36" ht="15.75" customHeight="1" x14ac:dyDescent="0.3">
      <c r="A773" s="160"/>
      <c r="B773" s="160"/>
      <c r="C773" s="160"/>
      <c r="D773" s="160"/>
      <c r="E773" s="160"/>
      <c r="F773" s="160"/>
      <c r="G773" s="160"/>
      <c r="H773" s="160"/>
      <c r="I773" s="160"/>
      <c r="J773" s="160"/>
      <c r="K773" s="160"/>
      <c r="L773" s="160"/>
      <c r="M773" s="160"/>
      <c r="N773" s="160"/>
      <c r="O773" s="160"/>
      <c r="P773" s="160"/>
      <c r="Q773" s="160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</row>
    <row r="774" spans="1:36" ht="15.75" customHeight="1" x14ac:dyDescent="0.3">
      <c r="A774" s="160"/>
      <c r="B774" s="160"/>
      <c r="C774" s="160"/>
      <c r="D774" s="160"/>
      <c r="E774" s="160"/>
      <c r="F774" s="160"/>
      <c r="G774" s="160"/>
      <c r="H774" s="160"/>
      <c r="I774" s="160"/>
      <c r="J774" s="160"/>
      <c r="K774" s="160"/>
      <c r="L774" s="160"/>
      <c r="M774" s="160"/>
      <c r="N774" s="160"/>
      <c r="O774" s="160"/>
      <c r="P774" s="160"/>
      <c r="Q774" s="160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</row>
    <row r="775" spans="1:36" ht="15.75" customHeight="1" x14ac:dyDescent="0.3">
      <c r="A775" s="160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</row>
    <row r="776" spans="1:36" ht="15.75" customHeight="1" x14ac:dyDescent="0.3">
      <c r="A776" s="160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</row>
    <row r="777" spans="1:36" ht="15.75" customHeight="1" x14ac:dyDescent="0.3">
      <c r="A777" s="160"/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</row>
    <row r="778" spans="1:36" ht="15.75" customHeight="1" x14ac:dyDescent="0.3">
      <c r="A778" s="160"/>
      <c r="B778" s="160"/>
      <c r="C778" s="160"/>
      <c r="D778" s="160"/>
      <c r="E778" s="160"/>
      <c r="F778" s="160"/>
      <c r="G778" s="160"/>
      <c r="H778" s="160"/>
      <c r="I778" s="160"/>
      <c r="J778" s="160"/>
      <c r="K778" s="160"/>
      <c r="L778" s="160"/>
      <c r="M778" s="160"/>
      <c r="N778" s="160"/>
      <c r="O778" s="160"/>
      <c r="P778" s="160"/>
      <c r="Q778" s="160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</row>
    <row r="779" spans="1:36" ht="15.75" customHeight="1" x14ac:dyDescent="0.3">
      <c r="A779" s="160"/>
      <c r="B779" s="160"/>
      <c r="C779" s="160"/>
      <c r="D779" s="160"/>
      <c r="E779" s="160"/>
      <c r="F779" s="160"/>
      <c r="G779" s="160"/>
      <c r="H779" s="160"/>
      <c r="I779" s="160"/>
      <c r="J779" s="160"/>
      <c r="K779" s="160"/>
      <c r="L779" s="160"/>
      <c r="M779" s="160"/>
      <c r="N779" s="160"/>
      <c r="O779" s="160"/>
      <c r="P779" s="160"/>
      <c r="Q779" s="160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</row>
    <row r="780" spans="1:36" ht="15.75" customHeight="1" x14ac:dyDescent="0.3">
      <c r="A780" s="160"/>
      <c r="B780" s="160"/>
      <c r="C780" s="160"/>
      <c r="D780" s="160"/>
      <c r="E780" s="160"/>
      <c r="F780" s="160"/>
      <c r="G780" s="160"/>
      <c r="H780" s="160"/>
      <c r="I780" s="160"/>
      <c r="J780" s="160"/>
      <c r="K780" s="160"/>
      <c r="L780" s="160"/>
      <c r="M780" s="160"/>
      <c r="N780" s="160"/>
      <c r="O780" s="160"/>
      <c r="P780" s="160"/>
      <c r="Q780" s="160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</row>
    <row r="781" spans="1:36" ht="15.75" customHeight="1" x14ac:dyDescent="0.3">
      <c r="A781" s="160"/>
      <c r="B781" s="160"/>
      <c r="C781" s="160"/>
      <c r="D781" s="160"/>
      <c r="E781" s="160"/>
      <c r="F781" s="160"/>
      <c r="G781" s="160"/>
      <c r="H781" s="160"/>
      <c r="I781" s="160"/>
      <c r="J781" s="160"/>
      <c r="K781" s="160"/>
      <c r="L781" s="160"/>
      <c r="M781" s="160"/>
      <c r="N781" s="160"/>
      <c r="O781" s="160"/>
      <c r="P781" s="160"/>
      <c r="Q781" s="160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</row>
    <row r="782" spans="1:36" ht="15.75" customHeight="1" x14ac:dyDescent="0.3">
      <c r="A782" s="160"/>
      <c r="B782" s="160"/>
      <c r="C782" s="160"/>
      <c r="D782" s="160"/>
      <c r="E782" s="160"/>
      <c r="F782" s="160"/>
      <c r="G782" s="160"/>
      <c r="H782" s="160"/>
      <c r="I782" s="160"/>
      <c r="J782" s="160"/>
      <c r="K782" s="160"/>
      <c r="L782" s="160"/>
      <c r="M782" s="160"/>
      <c r="N782" s="160"/>
      <c r="O782" s="160"/>
      <c r="P782" s="160"/>
      <c r="Q782" s="160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</row>
    <row r="783" spans="1:36" ht="15.75" customHeight="1" x14ac:dyDescent="0.3">
      <c r="A783" s="160"/>
      <c r="B783" s="160"/>
      <c r="C783" s="160"/>
      <c r="D783" s="160"/>
      <c r="E783" s="160"/>
      <c r="F783" s="160"/>
      <c r="G783" s="160"/>
      <c r="H783" s="160"/>
      <c r="I783" s="160"/>
      <c r="J783" s="160"/>
      <c r="K783" s="160"/>
      <c r="L783" s="160"/>
      <c r="M783" s="160"/>
      <c r="N783" s="160"/>
      <c r="O783" s="160"/>
      <c r="P783" s="160"/>
      <c r="Q783" s="160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</row>
    <row r="784" spans="1:36" ht="15.75" customHeight="1" x14ac:dyDescent="0.3">
      <c r="A784" s="160"/>
      <c r="B784" s="160"/>
      <c r="C784" s="160"/>
      <c r="D784" s="160"/>
      <c r="E784" s="160"/>
      <c r="F784" s="160"/>
      <c r="G784" s="160"/>
      <c r="H784" s="160"/>
      <c r="I784" s="160"/>
      <c r="J784" s="160"/>
      <c r="K784" s="160"/>
      <c r="L784" s="160"/>
      <c r="M784" s="160"/>
      <c r="N784" s="160"/>
      <c r="O784" s="160"/>
      <c r="P784" s="160"/>
      <c r="Q784" s="160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</row>
    <row r="785" spans="1:36" ht="15.75" customHeight="1" x14ac:dyDescent="0.3">
      <c r="A785" s="160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</row>
    <row r="786" spans="1:36" ht="15.75" customHeight="1" x14ac:dyDescent="0.3">
      <c r="A786" s="160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</row>
    <row r="787" spans="1:36" ht="15.75" customHeight="1" x14ac:dyDescent="0.3">
      <c r="A787" s="160"/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</row>
    <row r="788" spans="1:36" ht="15.75" customHeight="1" x14ac:dyDescent="0.3">
      <c r="A788" s="160"/>
      <c r="B788" s="160"/>
      <c r="C788" s="160"/>
      <c r="D788" s="160"/>
      <c r="E788" s="160"/>
      <c r="F788" s="160"/>
      <c r="G788" s="160"/>
      <c r="H788" s="160"/>
      <c r="I788" s="160"/>
      <c r="J788" s="160"/>
      <c r="K788" s="160"/>
      <c r="L788" s="160"/>
      <c r="M788" s="160"/>
      <c r="N788" s="160"/>
      <c r="O788" s="160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</row>
    <row r="789" spans="1:36" ht="15.75" customHeight="1" x14ac:dyDescent="0.3">
      <c r="A789" s="160"/>
      <c r="B789" s="160"/>
      <c r="C789" s="160"/>
      <c r="D789" s="160"/>
      <c r="E789" s="160"/>
      <c r="F789" s="160"/>
      <c r="G789" s="160"/>
      <c r="H789" s="160"/>
      <c r="I789" s="160"/>
      <c r="J789" s="160"/>
      <c r="K789" s="160"/>
      <c r="L789" s="160"/>
      <c r="M789" s="160"/>
      <c r="N789" s="160"/>
      <c r="O789" s="160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</row>
    <row r="790" spans="1:36" ht="15.75" customHeight="1" x14ac:dyDescent="0.3">
      <c r="A790" s="160"/>
      <c r="B790" s="160"/>
      <c r="C790" s="160"/>
      <c r="D790" s="160"/>
      <c r="E790" s="160"/>
      <c r="F790" s="160"/>
      <c r="G790" s="160"/>
      <c r="H790" s="160"/>
      <c r="I790" s="160"/>
      <c r="J790" s="160"/>
      <c r="K790" s="160"/>
      <c r="L790" s="160"/>
      <c r="M790" s="160"/>
      <c r="N790" s="160"/>
      <c r="O790" s="160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</row>
    <row r="791" spans="1:36" ht="15.75" customHeight="1" x14ac:dyDescent="0.3">
      <c r="A791" s="160"/>
      <c r="B791" s="160"/>
      <c r="C791" s="160"/>
      <c r="D791" s="160"/>
      <c r="E791" s="160"/>
      <c r="F791" s="160"/>
      <c r="G791" s="160"/>
      <c r="H791" s="160"/>
      <c r="I791" s="160"/>
      <c r="J791" s="160"/>
      <c r="K791" s="160"/>
      <c r="L791" s="160"/>
      <c r="M791" s="160"/>
      <c r="N791" s="160"/>
      <c r="O791" s="160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</row>
    <row r="792" spans="1:36" ht="15.75" customHeight="1" x14ac:dyDescent="0.3">
      <c r="A792" s="160"/>
      <c r="B792" s="160"/>
      <c r="C792" s="160"/>
      <c r="D792" s="160"/>
      <c r="E792" s="160"/>
      <c r="F792" s="160"/>
      <c r="G792" s="160"/>
      <c r="H792" s="160"/>
      <c r="I792" s="160"/>
      <c r="J792" s="160"/>
      <c r="K792" s="160"/>
      <c r="L792" s="160"/>
      <c r="M792" s="160"/>
      <c r="N792" s="160"/>
      <c r="O792" s="160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</row>
    <row r="793" spans="1:36" ht="15.75" customHeight="1" x14ac:dyDescent="0.3">
      <c r="A793" s="160"/>
      <c r="B793" s="160"/>
      <c r="C793" s="160"/>
      <c r="D793" s="160"/>
      <c r="E793" s="160"/>
      <c r="F793" s="160"/>
      <c r="G793" s="160"/>
      <c r="H793" s="160"/>
      <c r="I793" s="160"/>
      <c r="J793" s="160"/>
      <c r="K793" s="160"/>
      <c r="L793" s="160"/>
      <c r="M793" s="160"/>
      <c r="N793" s="160"/>
      <c r="O793" s="160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</row>
    <row r="794" spans="1:36" ht="15.75" customHeight="1" x14ac:dyDescent="0.3">
      <c r="A794" s="160"/>
      <c r="B794" s="160"/>
      <c r="C794" s="160"/>
      <c r="D794" s="160"/>
      <c r="E794" s="160"/>
      <c r="F794" s="160"/>
      <c r="G794" s="160"/>
      <c r="H794" s="160"/>
      <c r="I794" s="160"/>
      <c r="J794" s="160"/>
      <c r="K794" s="160"/>
      <c r="L794" s="160"/>
      <c r="M794" s="160"/>
      <c r="N794" s="160"/>
      <c r="O794" s="160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</row>
    <row r="795" spans="1:36" ht="15.75" customHeight="1" x14ac:dyDescent="0.3">
      <c r="A795" s="160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/>
      <c r="S795" s="160"/>
      <c r="T795" s="160"/>
      <c r="U795" s="160"/>
      <c r="V795" s="160"/>
      <c r="W795" s="160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</row>
    <row r="796" spans="1:36" ht="15.75" customHeight="1" x14ac:dyDescent="0.3">
      <c r="A796" s="160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0"/>
      <c r="V796" s="160"/>
      <c r="W796" s="160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</row>
    <row r="797" spans="1:36" ht="15.75" customHeight="1" x14ac:dyDescent="0.3">
      <c r="A797" s="160"/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0"/>
      <c r="V797" s="160"/>
      <c r="W797" s="160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</row>
    <row r="798" spans="1:36" ht="15.75" customHeight="1" x14ac:dyDescent="0.3">
      <c r="A798" s="160"/>
      <c r="B798" s="160"/>
      <c r="C798" s="160"/>
      <c r="D798" s="160"/>
      <c r="E798" s="160"/>
      <c r="F798" s="160"/>
      <c r="G798" s="160"/>
      <c r="H798" s="160"/>
      <c r="I798" s="160"/>
      <c r="J798" s="160"/>
      <c r="K798" s="160"/>
      <c r="L798" s="160"/>
      <c r="M798" s="160"/>
      <c r="N798" s="160"/>
      <c r="O798" s="160"/>
      <c r="P798" s="160"/>
      <c r="Q798" s="160"/>
      <c r="R798" s="160"/>
      <c r="S798" s="160"/>
      <c r="T798" s="160"/>
      <c r="U798" s="160"/>
      <c r="V798" s="160"/>
      <c r="W798" s="160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</row>
    <row r="799" spans="1:36" ht="15.75" customHeight="1" x14ac:dyDescent="0.3">
      <c r="A799" s="160"/>
      <c r="B799" s="160"/>
      <c r="C799" s="160"/>
      <c r="D799" s="160"/>
      <c r="E799" s="160"/>
      <c r="F799" s="160"/>
      <c r="G799" s="160"/>
      <c r="H799" s="160"/>
      <c r="I799" s="160"/>
      <c r="J799" s="160"/>
      <c r="K799" s="160"/>
      <c r="L799" s="160"/>
      <c r="M799" s="160"/>
      <c r="N799" s="160"/>
      <c r="O799" s="160"/>
      <c r="P799" s="160"/>
      <c r="Q799" s="160"/>
      <c r="R799" s="160"/>
      <c r="S799" s="160"/>
      <c r="T799" s="160"/>
      <c r="U799" s="160"/>
      <c r="V799" s="160"/>
      <c r="W799" s="160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</row>
    <row r="800" spans="1:36" ht="15.75" customHeight="1" x14ac:dyDescent="0.3">
      <c r="A800" s="160"/>
      <c r="B800" s="160"/>
      <c r="C800" s="160"/>
      <c r="D800" s="160"/>
      <c r="E800" s="160"/>
      <c r="F800" s="160"/>
      <c r="G800" s="160"/>
      <c r="H800" s="160"/>
      <c r="I800" s="160"/>
      <c r="J800" s="160"/>
      <c r="K800" s="160"/>
      <c r="L800" s="160"/>
      <c r="M800" s="160"/>
      <c r="N800" s="160"/>
      <c r="O800" s="160"/>
      <c r="P800" s="160"/>
      <c r="Q800" s="160"/>
      <c r="R800" s="160"/>
      <c r="S800" s="160"/>
      <c r="T800" s="160"/>
      <c r="U800" s="160"/>
      <c r="V800" s="160"/>
      <c r="W800" s="160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</row>
    <row r="801" spans="1:36" ht="15.75" customHeight="1" x14ac:dyDescent="0.3">
      <c r="A801" s="160"/>
      <c r="B801" s="160"/>
      <c r="C801" s="160"/>
      <c r="D801" s="160"/>
      <c r="E801" s="160"/>
      <c r="F801" s="160"/>
      <c r="G801" s="160"/>
      <c r="H801" s="160"/>
      <c r="I801" s="160"/>
      <c r="J801" s="160"/>
      <c r="K801" s="160"/>
      <c r="L801" s="160"/>
      <c r="M801" s="160"/>
      <c r="N801" s="160"/>
      <c r="O801" s="160"/>
      <c r="P801" s="160"/>
      <c r="Q801" s="160"/>
      <c r="R801" s="160"/>
      <c r="S801" s="160"/>
      <c r="T801" s="160"/>
      <c r="U801" s="160"/>
      <c r="V801" s="160"/>
      <c r="W801" s="160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</row>
    <row r="802" spans="1:36" ht="15.75" customHeight="1" x14ac:dyDescent="0.3">
      <c r="A802" s="160"/>
      <c r="B802" s="160"/>
      <c r="C802" s="160"/>
      <c r="D802" s="160"/>
      <c r="E802" s="160"/>
      <c r="F802" s="160"/>
      <c r="G802" s="160"/>
      <c r="H802" s="160"/>
      <c r="I802" s="160"/>
      <c r="J802" s="160"/>
      <c r="K802" s="160"/>
      <c r="L802" s="160"/>
      <c r="M802" s="160"/>
      <c r="N802" s="160"/>
      <c r="O802" s="160"/>
      <c r="P802" s="160"/>
      <c r="Q802" s="160"/>
      <c r="R802" s="160"/>
      <c r="S802" s="160"/>
      <c r="T802" s="160"/>
      <c r="U802" s="160"/>
      <c r="V802" s="160"/>
      <c r="W802" s="160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</row>
    <row r="803" spans="1:36" ht="15.75" customHeight="1" x14ac:dyDescent="0.3">
      <c r="A803" s="160"/>
      <c r="B803" s="160"/>
      <c r="C803" s="160"/>
      <c r="D803" s="160"/>
      <c r="E803" s="160"/>
      <c r="F803" s="160"/>
      <c r="G803" s="160"/>
      <c r="H803" s="160"/>
      <c r="I803" s="160"/>
      <c r="J803" s="160"/>
      <c r="K803" s="160"/>
      <c r="L803" s="160"/>
      <c r="M803" s="160"/>
      <c r="N803" s="160"/>
      <c r="O803" s="160"/>
      <c r="P803" s="160"/>
      <c r="Q803" s="160"/>
      <c r="R803" s="160"/>
      <c r="S803" s="160"/>
      <c r="T803" s="160"/>
      <c r="U803" s="160"/>
      <c r="V803" s="160"/>
      <c r="W803" s="160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</row>
    <row r="804" spans="1:36" ht="15.75" customHeight="1" x14ac:dyDescent="0.3">
      <c r="A804" s="160"/>
      <c r="B804" s="160"/>
      <c r="C804" s="160"/>
      <c r="D804" s="160"/>
      <c r="E804" s="160"/>
      <c r="F804" s="160"/>
      <c r="G804" s="160"/>
      <c r="H804" s="160"/>
      <c r="I804" s="160"/>
      <c r="J804" s="160"/>
      <c r="K804" s="160"/>
      <c r="L804" s="160"/>
      <c r="M804" s="160"/>
      <c r="N804" s="160"/>
      <c r="O804" s="160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</row>
    <row r="805" spans="1:36" ht="15.75" customHeight="1" x14ac:dyDescent="0.3">
      <c r="A805" s="160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</row>
    <row r="806" spans="1:36" ht="15.75" customHeight="1" x14ac:dyDescent="0.3">
      <c r="A806" s="160"/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</row>
    <row r="807" spans="1:36" ht="15.75" customHeight="1" x14ac:dyDescent="0.3">
      <c r="A807" s="160"/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</row>
    <row r="808" spans="1:36" ht="15.75" customHeight="1" x14ac:dyDescent="0.3">
      <c r="A808" s="160"/>
      <c r="B808" s="160"/>
      <c r="C808" s="160"/>
      <c r="D808" s="160"/>
      <c r="E808" s="160"/>
      <c r="F808" s="160"/>
      <c r="G808" s="160"/>
      <c r="H808" s="160"/>
      <c r="I808" s="160"/>
      <c r="J808" s="160"/>
      <c r="K808" s="160"/>
      <c r="L808" s="160"/>
      <c r="M808" s="160"/>
      <c r="N808" s="160"/>
      <c r="O808" s="160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</row>
    <row r="809" spans="1:36" ht="15.75" customHeight="1" x14ac:dyDescent="0.3">
      <c r="A809" s="160"/>
      <c r="B809" s="160"/>
      <c r="C809" s="160"/>
      <c r="D809" s="160"/>
      <c r="E809" s="160"/>
      <c r="F809" s="160"/>
      <c r="G809" s="160"/>
      <c r="H809" s="160"/>
      <c r="I809" s="160"/>
      <c r="J809" s="160"/>
      <c r="K809" s="160"/>
      <c r="L809" s="160"/>
      <c r="M809" s="160"/>
      <c r="N809" s="160"/>
      <c r="O809" s="160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</row>
    <row r="810" spans="1:36" ht="15.75" customHeight="1" x14ac:dyDescent="0.3">
      <c r="A810" s="160"/>
      <c r="B810" s="160"/>
      <c r="C810" s="160"/>
      <c r="D810" s="160"/>
      <c r="E810" s="160"/>
      <c r="F810" s="160"/>
      <c r="G810" s="160"/>
      <c r="H810" s="160"/>
      <c r="I810" s="160"/>
      <c r="J810" s="160"/>
      <c r="K810" s="160"/>
      <c r="L810" s="160"/>
      <c r="M810" s="160"/>
      <c r="N810" s="160"/>
      <c r="O810" s="160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</row>
    <row r="811" spans="1:36" ht="15.75" customHeight="1" x14ac:dyDescent="0.3">
      <c r="A811" s="160"/>
      <c r="B811" s="160"/>
      <c r="C811" s="160"/>
      <c r="D811" s="160"/>
      <c r="E811" s="160"/>
      <c r="F811" s="160"/>
      <c r="G811" s="160"/>
      <c r="H811" s="160"/>
      <c r="I811" s="160"/>
      <c r="J811" s="160"/>
      <c r="K811" s="160"/>
      <c r="L811" s="160"/>
      <c r="M811" s="160"/>
      <c r="N811" s="160"/>
      <c r="O811" s="160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</row>
    <row r="812" spans="1:36" ht="15.75" customHeight="1" x14ac:dyDescent="0.3">
      <c r="A812" s="160"/>
      <c r="B812" s="160"/>
      <c r="C812" s="160"/>
      <c r="D812" s="160"/>
      <c r="E812" s="160"/>
      <c r="F812" s="160"/>
      <c r="G812" s="160"/>
      <c r="H812" s="160"/>
      <c r="I812" s="160"/>
      <c r="J812" s="160"/>
      <c r="K812" s="160"/>
      <c r="L812" s="160"/>
      <c r="M812" s="160"/>
      <c r="N812" s="160"/>
      <c r="O812" s="160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</row>
    <row r="813" spans="1:36" ht="15.75" customHeight="1" x14ac:dyDescent="0.3">
      <c r="A813" s="160"/>
      <c r="B813" s="160"/>
      <c r="C813" s="160"/>
      <c r="D813" s="160"/>
      <c r="E813" s="160"/>
      <c r="F813" s="160"/>
      <c r="G813" s="160"/>
      <c r="H813" s="160"/>
      <c r="I813" s="160"/>
      <c r="J813" s="160"/>
      <c r="K813" s="160"/>
      <c r="L813" s="160"/>
      <c r="M813" s="160"/>
      <c r="N813" s="160"/>
      <c r="O813" s="160"/>
      <c r="P813" s="160"/>
      <c r="Q813" s="160"/>
      <c r="R813" s="160"/>
      <c r="S813" s="160"/>
      <c r="T813" s="160"/>
      <c r="U813" s="160"/>
      <c r="V813" s="160"/>
      <c r="W813" s="160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</row>
    <row r="814" spans="1:36" ht="15.75" customHeight="1" x14ac:dyDescent="0.3">
      <c r="A814" s="160"/>
      <c r="B814" s="160"/>
      <c r="C814" s="160"/>
      <c r="D814" s="160"/>
      <c r="E814" s="160"/>
      <c r="F814" s="160"/>
      <c r="G814" s="160"/>
      <c r="H814" s="160"/>
      <c r="I814" s="160"/>
      <c r="J814" s="160"/>
      <c r="K814" s="160"/>
      <c r="L814" s="160"/>
      <c r="M814" s="160"/>
      <c r="N814" s="160"/>
      <c r="O814" s="160"/>
      <c r="P814" s="160"/>
      <c r="Q814" s="160"/>
      <c r="R814" s="160"/>
      <c r="S814" s="160"/>
      <c r="T814" s="160"/>
      <c r="U814" s="160"/>
      <c r="V814" s="160"/>
      <c r="W814" s="160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</row>
    <row r="815" spans="1:36" ht="15.75" customHeight="1" x14ac:dyDescent="0.3">
      <c r="A815" s="160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0"/>
      <c r="V815" s="160"/>
      <c r="W815" s="160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</row>
    <row r="816" spans="1:36" ht="15.75" customHeight="1" x14ac:dyDescent="0.3">
      <c r="A816" s="160"/>
      <c r="B816" s="160"/>
      <c r="C816" s="160"/>
      <c r="D816" s="160"/>
      <c r="E816" s="160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0"/>
      <c r="V816" s="160"/>
      <c r="W816" s="160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</row>
    <row r="817" spans="1:36" ht="15.75" customHeight="1" x14ac:dyDescent="0.3">
      <c r="A817" s="160"/>
      <c r="B817" s="160"/>
      <c r="C817" s="160"/>
      <c r="D817" s="160"/>
      <c r="E817" s="160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0"/>
      <c r="V817" s="160"/>
      <c r="W817" s="160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</row>
    <row r="818" spans="1:36" ht="15.75" customHeight="1" x14ac:dyDescent="0.3">
      <c r="A818" s="160"/>
      <c r="B818" s="160"/>
      <c r="C818" s="160"/>
      <c r="D818" s="160"/>
      <c r="E818" s="160"/>
      <c r="F818" s="160"/>
      <c r="G818" s="160"/>
      <c r="H818" s="160"/>
      <c r="I818" s="160"/>
      <c r="J818" s="160"/>
      <c r="K818" s="160"/>
      <c r="L818" s="160"/>
      <c r="M818" s="160"/>
      <c r="N818" s="160"/>
      <c r="O818" s="160"/>
      <c r="P818" s="160"/>
      <c r="Q818" s="160"/>
      <c r="R818" s="160"/>
      <c r="S818" s="160"/>
      <c r="T818" s="160"/>
      <c r="U818" s="160"/>
      <c r="V818" s="160"/>
      <c r="W818" s="160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</row>
    <row r="819" spans="1:36" ht="15.75" customHeight="1" x14ac:dyDescent="0.3">
      <c r="A819" s="160"/>
      <c r="B819" s="160"/>
      <c r="C819" s="160"/>
      <c r="D819" s="160"/>
      <c r="E819" s="160"/>
      <c r="F819" s="160"/>
      <c r="G819" s="160"/>
      <c r="H819" s="160"/>
      <c r="I819" s="160"/>
      <c r="J819" s="160"/>
      <c r="K819" s="160"/>
      <c r="L819" s="160"/>
      <c r="M819" s="160"/>
      <c r="N819" s="160"/>
      <c r="O819" s="160"/>
      <c r="P819" s="160"/>
      <c r="Q819" s="160"/>
      <c r="R819" s="160"/>
      <c r="S819" s="160"/>
      <c r="T819" s="160"/>
      <c r="U819" s="160"/>
      <c r="V819" s="160"/>
      <c r="W819" s="160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</row>
    <row r="820" spans="1:36" ht="15.75" customHeight="1" x14ac:dyDescent="0.3">
      <c r="A820" s="160"/>
      <c r="B820" s="160"/>
      <c r="C820" s="160"/>
      <c r="D820" s="160"/>
      <c r="E820" s="160"/>
      <c r="F820" s="160"/>
      <c r="G820" s="160"/>
      <c r="H820" s="160"/>
      <c r="I820" s="160"/>
      <c r="J820" s="160"/>
      <c r="K820" s="160"/>
      <c r="L820" s="160"/>
      <c r="M820" s="160"/>
      <c r="N820" s="160"/>
      <c r="O820" s="160"/>
      <c r="P820" s="160"/>
      <c r="Q820" s="160"/>
      <c r="R820" s="160"/>
      <c r="S820" s="160"/>
      <c r="T820" s="160"/>
      <c r="U820" s="160"/>
      <c r="V820" s="160"/>
      <c r="W820" s="160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</row>
    <row r="821" spans="1:36" ht="15.75" customHeight="1" x14ac:dyDescent="0.3">
      <c r="A821" s="160"/>
      <c r="B821" s="160"/>
      <c r="C821" s="160"/>
      <c r="D821" s="160"/>
      <c r="E821" s="160"/>
      <c r="F821" s="160"/>
      <c r="G821" s="160"/>
      <c r="H821" s="160"/>
      <c r="I821" s="160"/>
      <c r="J821" s="160"/>
      <c r="K821" s="160"/>
      <c r="L821" s="160"/>
      <c r="M821" s="160"/>
      <c r="N821" s="160"/>
      <c r="O821" s="160"/>
      <c r="P821" s="160"/>
      <c r="Q821" s="160"/>
      <c r="R821" s="160"/>
      <c r="S821" s="160"/>
      <c r="T821" s="160"/>
      <c r="U821" s="160"/>
      <c r="V821" s="160"/>
      <c r="W821" s="160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</row>
    <row r="822" spans="1:36" ht="15.75" customHeight="1" x14ac:dyDescent="0.3">
      <c r="A822" s="160"/>
      <c r="B822" s="160"/>
      <c r="C822" s="160"/>
      <c r="D822" s="160"/>
      <c r="E822" s="160"/>
      <c r="F822" s="160"/>
      <c r="G822" s="160"/>
      <c r="H822" s="160"/>
      <c r="I822" s="160"/>
      <c r="J822" s="160"/>
      <c r="K822" s="160"/>
      <c r="L822" s="160"/>
      <c r="M822" s="160"/>
      <c r="N822" s="160"/>
      <c r="O822" s="160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</row>
    <row r="823" spans="1:36" ht="15.75" customHeight="1" x14ac:dyDescent="0.3">
      <c r="A823" s="160"/>
      <c r="B823" s="160"/>
      <c r="C823" s="160"/>
      <c r="D823" s="160"/>
      <c r="E823" s="160"/>
      <c r="F823" s="160"/>
      <c r="G823" s="160"/>
      <c r="H823" s="160"/>
      <c r="I823" s="160"/>
      <c r="J823" s="160"/>
      <c r="K823" s="160"/>
      <c r="L823" s="160"/>
      <c r="M823" s="160"/>
      <c r="N823" s="160"/>
      <c r="O823" s="160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</row>
    <row r="824" spans="1:36" ht="15.75" customHeight="1" x14ac:dyDescent="0.3">
      <c r="A824" s="160"/>
      <c r="B824" s="160"/>
      <c r="C824" s="160"/>
      <c r="D824" s="160"/>
      <c r="E824" s="160"/>
      <c r="F824" s="160"/>
      <c r="G824" s="160"/>
      <c r="H824" s="160"/>
      <c r="I824" s="160"/>
      <c r="J824" s="160"/>
      <c r="K824" s="160"/>
      <c r="L824" s="160"/>
      <c r="M824" s="160"/>
      <c r="N824" s="160"/>
      <c r="O824" s="160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</row>
    <row r="825" spans="1:36" ht="15.75" customHeight="1" x14ac:dyDescent="0.3">
      <c r="A825" s="160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</row>
    <row r="826" spans="1:36" ht="15.75" customHeight="1" x14ac:dyDescent="0.3">
      <c r="A826" s="160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</row>
    <row r="827" spans="1:36" ht="15.75" customHeight="1" x14ac:dyDescent="0.3">
      <c r="A827" s="160"/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</row>
    <row r="828" spans="1:36" ht="15.75" customHeight="1" x14ac:dyDescent="0.3">
      <c r="A828" s="160"/>
      <c r="B828" s="160"/>
      <c r="C828" s="160"/>
      <c r="D828" s="160"/>
      <c r="E828" s="160"/>
      <c r="F828" s="160"/>
      <c r="G828" s="160"/>
      <c r="H828" s="160"/>
      <c r="I828" s="160"/>
      <c r="J828" s="160"/>
      <c r="K828" s="160"/>
      <c r="L828" s="160"/>
      <c r="M828" s="160"/>
      <c r="N828" s="160"/>
      <c r="O828" s="160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</row>
    <row r="829" spans="1:36" ht="15.75" customHeight="1" x14ac:dyDescent="0.3">
      <c r="A829" s="160"/>
      <c r="B829" s="160"/>
      <c r="C829" s="160"/>
      <c r="D829" s="160"/>
      <c r="E829" s="160"/>
      <c r="F829" s="160"/>
      <c r="G829" s="160"/>
      <c r="H829" s="160"/>
      <c r="I829" s="160"/>
      <c r="J829" s="160"/>
      <c r="K829" s="160"/>
      <c r="L829" s="160"/>
      <c r="M829" s="160"/>
      <c r="N829" s="160"/>
      <c r="O829" s="160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</row>
    <row r="830" spans="1:36" ht="15.75" customHeight="1" x14ac:dyDescent="0.3">
      <c r="A830" s="160"/>
      <c r="B830" s="160"/>
      <c r="C830" s="160"/>
      <c r="D830" s="160"/>
      <c r="E830" s="160"/>
      <c r="F830" s="160"/>
      <c r="G830" s="160"/>
      <c r="H830" s="160"/>
      <c r="I830" s="160"/>
      <c r="J830" s="160"/>
      <c r="K830" s="160"/>
      <c r="L830" s="160"/>
      <c r="M830" s="160"/>
      <c r="N830" s="160"/>
      <c r="O830" s="160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</row>
    <row r="831" spans="1:36" ht="15.75" customHeight="1" x14ac:dyDescent="0.3">
      <c r="A831" s="160"/>
      <c r="B831" s="160"/>
      <c r="C831" s="160"/>
      <c r="D831" s="160"/>
      <c r="E831" s="160"/>
      <c r="F831" s="160"/>
      <c r="G831" s="160"/>
      <c r="H831" s="160"/>
      <c r="I831" s="160"/>
      <c r="J831" s="160"/>
      <c r="K831" s="160"/>
      <c r="L831" s="160"/>
      <c r="M831" s="160"/>
      <c r="N831" s="160"/>
      <c r="O831" s="160"/>
      <c r="P831" s="160"/>
      <c r="Q831" s="160"/>
      <c r="R831" s="160"/>
      <c r="S831" s="160"/>
      <c r="T831" s="160"/>
      <c r="U831" s="160"/>
      <c r="V831" s="160"/>
      <c r="W831" s="160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</row>
    <row r="832" spans="1:36" ht="15.75" customHeight="1" x14ac:dyDescent="0.3">
      <c r="A832" s="160"/>
      <c r="B832" s="160"/>
      <c r="C832" s="160"/>
      <c r="D832" s="160"/>
      <c r="E832" s="160"/>
      <c r="F832" s="160"/>
      <c r="G832" s="160"/>
      <c r="H832" s="160"/>
      <c r="I832" s="160"/>
      <c r="J832" s="160"/>
      <c r="K832" s="160"/>
      <c r="L832" s="160"/>
      <c r="M832" s="160"/>
      <c r="N832" s="160"/>
      <c r="O832" s="160"/>
      <c r="P832" s="160"/>
      <c r="Q832" s="160"/>
      <c r="R832" s="160"/>
      <c r="S832" s="160"/>
      <c r="T832" s="160"/>
      <c r="U832" s="160"/>
      <c r="V832" s="160"/>
      <c r="W832" s="160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</row>
    <row r="833" spans="1:36" ht="15.75" customHeight="1" x14ac:dyDescent="0.3">
      <c r="A833" s="160"/>
      <c r="B833" s="160"/>
      <c r="C833" s="160"/>
      <c r="D833" s="160"/>
      <c r="E833" s="160"/>
      <c r="F833" s="160"/>
      <c r="G833" s="160"/>
      <c r="H833" s="160"/>
      <c r="I833" s="160"/>
      <c r="J833" s="160"/>
      <c r="K833" s="160"/>
      <c r="L833" s="160"/>
      <c r="M833" s="160"/>
      <c r="N833" s="160"/>
      <c r="O833" s="160"/>
      <c r="P833" s="160"/>
      <c r="Q833" s="160"/>
      <c r="R833" s="160"/>
      <c r="S833" s="160"/>
      <c r="T833" s="160"/>
      <c r="U833" s="160"/>
      <c r="V833" s="160"/>
      <c r="W833" s="160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</row>
    <row r="834" spans="1:36" ht="15.75" customHeight="1" x14ac:dyDescent="0.3">
      <c r="A834" s="160"/>
      <c r="B834" s="160"/>
      <c r="C834" s="160"/>
      <c r="D834" s="160"/>
      <c r="E834" s="160"/>
      <c r="F834" s="160"/>
      <c r="G834" s="160"/>
      <c r="H834" s="160"/>
      <c r="I834" s="160"/>
      <c r="J834" s="160"/>
      <c r="K834" s="160"/>
      <c r="L834" s="160"/>
      <c r="M834" s="160"/>
      <c r="N834" s="160"/>
      <c r="O834" s="160"/>
      <c r="P834" s="160"/>
      <c r="Q834" s="160"/>
      <c r="R834" s="160"/>
      <c r="S834" s="160"/>
      <c r="T834" s="160"/>
      <c r="U834" s="160"/>
      <c r="V834" s="160"/>
      <c r="W834" s="160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</row>
    <row r="835" spans="1:36" ht="15.75" customHeight="1" x14ac:dyDescent="0.3">
      <c r="A835" s="160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0"/>
      <c r="V835" s="160"/>
      <c r="W835" s="160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</row>
    <row r="836" spans="1:36" ht="15.75" customHeight="1" x14ac:dyDescent="0.3">
      <c r="A836" s="160"/>
      <c r="B836" s="160"/>
      <c r="C836" s="160"/>
      <c r="D836" s="160"/>
      <c r="E836" s="160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0"/>
      <c r="V836" s="160"/>
      <c r="W836" s="160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</row>
    <row r="837" spans="1:36" ht="15.75" customHeight="1" x14ac:dyDescent="0.3">
      <c r="A837" s="160"/>
      <c r="B837" s="160"/>
      <c r="C837" s="160"/>
      <c r="D837" s="160"/>
      <c r="E837" s="160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0"/>
      <c r="V837" s="160"/>
      <c r="W837" s="160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</row>
    <row r="838" spans="1:36" ht="15.75" customHeight="1" x14ac:dyDescent="0.3">
      <c r="A838" s="160"/>
      <c r="B838" s="160"/>
      <c r="C838" s="160"/>
      <c r="D838" s="160"/>
      <c r="E838" s="160"/>
      <c r="F838" s="160"/>
      <c r="G838" s="160"/>
      <c r="H838" s="160"/>
      <c r="I838" s="160"/>
      <c r="J838" s="160"/>
      <c r="K838" s="160"/>
      <c r="L838" s="160"/>
      <c r="M838" s="160"/>
      <c r="N838" s="160"/>
      <c r="O838" s="160"/>
      <c r="P838" s="160"/>
      <c r="Q838" s="160"/>
      <c r="R838" s="160"/>
      <c r="S838" s="160"/>
      <c r="T838" s="160"/>
      <c r="U838" s="160"/>
      <c r="V838" s="160"/>
      <c r="W838" s="160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</row>
    <row r="839" spans="1:36" ht="15.75" customHeight="1" x14ac:dyDescent="0.3">
      <c r="A839" s="160"/>
      <c r="B839" s="160"/>
      <c r="C839" s="160"/>
      <c r="D839" s="160"/>
      <c r="E839" s="160"/>
      <c r="F839" s="160"/>
      <c r="G839" s="160"/>
      <c r="H839" s="160"/>
      <c r="I839" s="160"/>
      <c r="J839" s="160"/>
      <c r="K839" s="160"/>
      <c r="L839" s="160"/>
      <c r="M839" s="160"/>
      <c r="N839" s="160"/>
      <c r="O839" s="160"/>
      <c r="P839" s="160"/>
      <c r="Q839" s="160"/>
      <c r="R839" s="160"/>
      <c r="S839" s="160"/>
      <c r="T839" s="160"/>
      <c r="U839" s="160"/>
      <c r="V839" s="160"/>
      <c r="W839" s="160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</row>
    <row r="840" spans="1:36" ht="15.75" customHeight="1" x14ac:dyDescent="0.3">
      <c r="A840" s="160"/>
      <c r="B840" s="160"/>
      <c r="C840" s="160"/>
      <c r="D840" s="160"/>
      <c r="E840" s="160"/>
      <c r="F840" s="160"/>
      <c r="G840" s="160"/>
      <c r="H840" s="160"/>
      <c r="I840" s="160"/>
      <c r="J840" s="160"/>
      <c r="K840" s="160"/>
      <c r="L840" s="160"/>
      <c r="M840" s="160"/>
      <c r="N840" s="160"/>
      <c r="O840" s="160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</row>
    <row r="841" spans="1:36" ht="15.75" customHeight="1" x14ac:dyDescent="0.3">
      <c r="A841" s="160"/>
      <c r="B841" s="160"/>
      <c r="C841" s="160"/>
      <c r="D841" s="160"/>
      <c r="E841" s="160"/>
      <c r="F841" s="160"/>
      <c r="G841" s="160"/>
      <c r="H841" s="160"/>
      <c r="I841" s="160"/>
      <c r="J841" s="160"/>
      <c r="K841" s="160"/>
      <c r="L841" s="160"/>
      <c r="M841" s="160"/>
      <c r="N841" s="160"/>
      <c r="O841" s="160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</row>
    <row r="842" spans="1:36" ht="15.75" customHeight="1" x14ac:dyDescent="0.3">
      <c r="A842" s="160"/>
      <c r="B842" s="160"/>
      <c r="C842" s="160"/>
      <c r="D842" s="160"/>
      <c r="E842" s="160"/>
      <c r="F842" s="160"/>
      <c r="G842" s="160"/>
      <c r="H842" s="160"/>
      <c r="I842" s="160"/>
      <c r="J842" s="160"/>
      <c r="K842" s="160"/>
      <c r="L842" s="160"/>
      <c r="M842" s="160"/>
      <c r="N842" s="160"/>
      <c r="O842" s="160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</row>
    <row r="843" spans="1:36" ht="15.75" customHeight="1" x14ac:dyDescent="0.3">
      <c r="A843" s="160"/>
      <c r="B843" s="160"/>
      <c r="C843" s="160"/>
      <c r="D843" s="160"/>
      <c r="E843" s="160"/>
      <c r="F843" s="160"/>
      <c r="G843" s="160"/>
      <c r="H843" s="160"/>
      <c r="I843" s="160"/>
      <c r="J843" s="160"/>
      <c r="K843" s="160"/>
      <c r="L843" s="160"/>
      <c r="M843" s="160"/>
      <c r="N843" s="160"/>
      <c r="O843" s="160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</row>
    <row r="844" spans="1:36" ht="15.75" customHeight="1" x14ac:dyDescent="0.3">
      <c r="A844" s="160"/>
      <c r="B844" s="160"/>
      <c r="C844" s="160"/>
      <c r="D844" s="160"/>
      <c r="E844" s="160"/>
      <c r="F844" s="160"/>
      <c r="G844" s="160"/>
      <c r="H844" s="160"/>
      <c r="I844" s="160"/>
      <c r="J844" s="160"/>
      <c r="K844" s="160"/>
      <c r="L844" s="160"/>
      <c r="M844" s="160"/>
      <c r="N844" s="160"/>
      <c r="O844" s="160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</row>
    <row r="845" spans="1:36" ht="15.75" customHeight="1" x14ac:dyDescent="0.3">
      <c r="A845" s="160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</row>
    <row r="846" spans="1:36" ht="15.75" customHeight="1" x14ac:dyDescent="0.3">
      <c r="A846" s="160"/>
      <c r="B846" s="160"/>
      <c r="C846" s="160"/>
      <c r="D846" s="160"/>
      <c r="E846" s="160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</row>
    <row r="847" spans="1:36" ht="15.75" customHeight="1" x14ac:dyDescent="0.3">
      <c r="A847" s="160"/>
      <c r="B847" s="160"/>
      <c r="C847" s="160"/>
      <c r="D847" s="160"/>
      <c r="E847" s="160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</row>
    <row r="848" spans="1:36" ht="15.75" customHeight="1" x14ac:dyDescent="0.3">
      <c r="A848" s="160"/>
      <c r="B848" s="160"/>
      <c r="C848" s="160"/>
      <c r="D848" s="160"/>
      <c r="E848" s="160"/>
      <c r="F848" s="160"/>
      <c r="G848" s="160"/>
      <c r="H848" s="160"/>
      <c r="I848" s="160"/>
      <c r="J848" s="160"/>
      <c r="K848" s="160"/>
      <c r="L848" s="160"/>
      <c r="M848" s="160"/>
      <c r="N848" s="160"/>
      <c r="O848" s="160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</row>
    <row r="849" spans="1:36" ht="15.75" customHeight="1" x14ac:dyDescent="0.3">
      <c r="A849" s="160"/>
      <c r="B849" s="160"/>
      <c r="C849" s="160"/>
      <c r="D849" s="160"/>
      <c r="E849" s="160"/>
      <c r="F849" s="160"/>
      <c r="G849" s="160"/>
      <c r="H849" s="160"/>
      <c r="I849" s="160"/>
      <c r="J849" s="160"/>
      <c r="K849" s="160"/>
      <c r="L849" s="160"/>
      <c r="M849" s="160"/>
      <c r="N849" s="160"/>
      <c r="O849" s="160"/>
      <c r="P849" s="160"/>
      <c r="Q849" s="160"/>
      <c r="R849" s="160"/>
      <c r="S849" s="160"/>
      <c r="T849" s="160"/>
      <c r="U849" s="160"/>
      <c r="V849" s="160"/>
      <c r="W849" s="160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</row>
    <row r="850" spans="1:36" ht="15.75" customHeight="1" x14ac:dyDescent="0.3">
      <c r="A850" s="160"/>
      <c r="B850" s="160"/>
      <c r="C850" s="160"/>
      <c r="D850" s="160"/>
      <c r="E850" s="160"/>
      <c r="F850" s="160"/>
      <c r="G850" s="160"/>
      <c r="H850" s="160"/>
      <c r="I850" s="160"/>
      <c r="J850" s="160"/>
      <c r="K850" s="160"/>
      <c r="L850" s="160"/>
      <c r="M850" s="160"/>
      <c r="N850" s="160"/>
      <c r="O850" s="160"/>
      <c r="P850" s="160"/>
      <c r="Q850" s="160"/>
      <c r="R850" s="160"/>
      <c r="S850" s="160"/>
      <c r="T850" s="160"/>
      <c r="U850" s="160"/>
      <c r="V850" s="160"/>
      <c r="W850" s="160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</row>
    <row r="851" spans="1:36" ht="15.75" customHeight="1" x14ac:dyDescent="0.3">
      <c r="A851" s="160"/>
      <c r="B851" s="160"/>
      <c r="C851" s="160"/>
      <c r="D851" s="160"/>
      <c r="E851" s="160"/>
      <c r="F851" s="160"/>
      <c r="G851" s="160"/>
      <c r="H851" s="160"/>
      <c r="I851" s="160"/>
      <c r="J851" s="160"/>
      <c r="K851" s="160"/>
      <c r="L851" s="160"/>
      <c r="M851" s="160"/>
      <c r="N851" s="160"/>
      <c r="O851" s="160"/>
      <c r="P851" s="160"/>
      <c r="Q851" s="160"/>
      <c r="R851" s="160"/>
      <c r="S851" s="160"/>
      <c r="T851" s="160"/>
      <c r="U851" s="160"/>
      <c r="V851" s="160"/>
      <c r="W851" s="160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</row>
    <row r="852" spans="1:36" ht="15.75" customHeight="1" x14ac:dyDescent="0.3">
      <c r="A852" s="160"/>
      <c r="B852" s="160"/>
      <c r="C852" s="160"/>
      <c r="D852" s="160"/>
      <c r="E852" s="160"/>
      <c r="F852" s="160"/>
      <c r="G852" s="160"/>
      <c r="H852" s="160"/>
      <c r="I852" s="160"/>
      <c r="J852" s="160"/>
      <c r="K852" s="160"/>
      <c r="L852" s="160"/>
      <c r="M852" s="160"/>
      <c r="N852" s="160"/>
      <c r="O852" s="160"/>
      <c r="P852" s="160"/>
      <c r="Q852" s="160"/>
      <c r="R852" s="160"/>
      <c r="S852" s="160"/>
      <c r="T852" s="160"/>
      <c r="U852" s="160"/>
      <c r="V852" s="160"/>
      <c r="W852" s="160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</row>
    <row r="853" spans="1:36" ht="15.75" customHeight="1" x14ac:dyDescent="0.3">
      <c r="A853" s="160"/>
      <c r="B853" s="160"/>
      <c r="C853" s="160"/>
      <c r="D853" s="160"/>
      <c r="E853" s="160"/>
      <c r="F853" s="160"/>
      <c r="G853" s="160"/>
      <c r="H853" s="160"/>
      <c r="I853" s="160"/>
      <c r="J853" s="160"/>
      <c r="K853" s="160"/>
      <c r="L853" s="160"/>
      <c r="M853" s="160"/>
      <c r="N853" s="160"/>
      <c r="O853" s="160"/>
      <c r="P853" s="160"/>
      <c r="Q853" s="160"/>
      <c r="R853" s="160"/>
      <c r="S853" s="160"/>
      <c r="T853" s="160"/>
      <c r="U853" s="160"/>
      <c r="V853" s="160"/>
      <c r="W853" s="160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</row>
    <row r="854" spans="1:36" ht="15.75" customHeight="1" x14ac:dyDescent="0.3">
      <c r="A854" s="160"/>
      <c r="B854" s="160"/>
      <c r="C854" s="160"/>
      <c r="D854" s="160"/>
      <c r="E854" s="160"/>
      <c r="F854" s="160"/>
      <c r="G854" s="160"/>
      <c r="H854" s="160"/>
      <c r="I854" s="160"/>
      <c r="J854" s="160"/>
      <c r="K854" s="160"/>
      <c r="L854" s="160"/>
      <c r="M854" s="160"/>
      <c r="N854" s="160"/>
      <c r="O854" s="160"/>
      <c r="P854" s="160"/>
      <c r="Q854" s="160"/>
      <c r="R854" s="160"/>
      <c r="S854" s="160"/>
      <c r="T854" s="160"/>
      <c r="U854" s="160"/>
      <c r="V854" s="160"/>
      <c r="W854" s="160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</row>
    <row r="855" spans="1:36" ht="15.75" customHeight="1" x14ac:dyDescent="0.3">
      <c r="A855" s="160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0"/>
      <c r="V855" s="160"/>
      <c r="W855" s="160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</row>
    <row r="856" spans="1:36" ht="15.75" customHeight="1" x14ac:dyDescent="0.3">
      <c r="A856" s="160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0"/>
      <c r="V856" s="160"/>
      <c r="W856" s="160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</row>
    <row r="857" spans="1:36" ht="15.75" customHeight="1" x14ac:dyDescent="0.3">
      <c r="A857" s="160"/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0"/>
      <c r="V857" s="160"/>
      <c r="W857" s="160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</row>
    <row r="858" spans="1:36" ht="15.75" customHeight="1" x14ac:dyDescent="0.3">
      <c r="A858" s="160"/>
      <c r="B858" s="160"/>
      <c r="C858" s="160"/>
      <c r="D858" s="160"/>
      <c r="E858" s="160"/>
      <c r="F858" s="160"/>
      <c r="G858" s="160"/>
      <c r="H858" s="160"/>
      <c r="I858" s="160"/>
      <c r="J858" s="160"/>
      <c r="K858" s="160"/>
      <c r="L858" s="160"/>
      <c r="M858" s="160"/>
      <c r="N858" s="160"/>
      <c r="O858" s="160"/>
      <c r="P858" s="160"/>
      <c r="Q858" s="160"/>
      <c r="R858" s="160"/>
      <c r="S858" s="160"/>
      <c r="T858" s="160"/>
      <c r="U858" s="160"/>
      <c r="V858" s="160"/>
      <c r="W858" s="160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</row>
    <row r="859" spans="1:36" ht="15.75" customHeight="1" x14ac:dyDescent="0.3">
      <c r="A859" s="160"/>
      <c r="B859" s="160"/>
      <c r="C859" s="160"/>
      <c r="D859" s="160"/>
      <c r="E859" s="160"/>
      <c r="F859" s="160"/>
      <c r="G859" s="160"/>
      <c r="H859" s="160"/>
      <c r="I859" s="160"/>
      <c r="J859" s="160"/>
      <c r="K859" s="160"/>
      <c r="L859" s="160"/>
      <c r="M859" s="160"/>
      <c r="N859" s="160"/>
      <c r="O859" s="160"/>
      <c r="P859" s="160"/>
      <c r="Q859" s="160"/>
      <c r="R859" s="160"/>
      <c r="S859" s="160"/>
      <c r="T859" s="160"/>
      <c r="U859" s="160"/>
      <c r="V859" s="160"/>
      <c r="W859" s="160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</row>
    <row r="860" spans="1:36" ht="15.75" customHeight="1" x14ac:dyDescent="0.3">
      <c r="A860" s="160"/>
      <c r="B860" s="160"/>
      <c r="C860" s="160"/>
      <c r="D860" s="160"/>
      <c r="E860" s="160"/>
      <c r="F860" s="160"/>
      <c r="G860" s="160"/>
      <c r="H860" s="160"/>
      <c r="I860" s="160"/>
      <c r="J860" s="160"/>
      <c r="K860" s="160"/>
      <c r="L860" s="160"/>
      <c r="M860" s="160"/>
      <c r="N860" s="160"/>
      <c r="O860" s="160"/>
      <c r="P860" s="160"/>
      <c r="Q860" s="160"/>
      <c r="R860" s="160"/>
      <c r="S860" s="160"/>
      <c r="T860" s="160"/>
      <c r="U860" s="160"/>
      <c r="V860" s="160"/>
      <c r="W860" s="160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</row>
    <row r="861" spans="1:36" ht="15.75" customHeight="1" x14ac:dyDescent="0.3">
      <c r="A861" s="160"/>
      <c r="B861" s="160"/>
      <c r="C861" s="160"/>
      <c r="D861" s="160"/>
      <c r="E861" s="160"/>
      <c r="F861" s="160"/>
      <c r="G861" s="160"/>
      <c r="H861" s="160"/>
      <c r="I861" s="160"/>
      <c r="J861" s="160"/>
      <c r="K861" s="160"/>
      <c r="L861" s="160"/>
      <c r="M861" s="160"/>
      <c r="N861" s="160"/>
      <c r="O861" s="160"/>
      <c r="P861" s="160"/>
      <c r="Q861" s="160"/>
      <c r="R861" s="160"/>
      <c r="S861" s="160"/>
      <c r="T861" s="160"/>
      <c r="U861" s="160"/>
      <c r="V861" s="160"/>
      <c r="W861" s="160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</row>
    <row r="862" spans="1:36" ht="15.75" customHeight="1" x14ac:dyDescent="0.3">
      <c r="A862" s="160"/>
      <c r="B862" s="160"/>
      <c r="C862" s="160"/>
      <c r="D862" s="160"/>
      <c r="E862" s="160"/>
      <c r="F862" s="160"/>
      <c r="G862" s="160"/>
      <c r="H862" s="160"/>
      <c r="I862" s="160"/>
      <c r="J862" s="160"/>
      <c r="K862" s="160"/>
      <c r="L862" s="160"/>
      <c r="M862" s="160"/>
      <c r="N862" s="160"/>
      <c r="O862" s="160"/>
      <c r="P862" s="160"/>
      <c r="Q862" s="160"/>
      <c r="R862" s="160"/>
      <c r="S862" s="160"/>
      <c r="T862" s="160"/>
      <c r="U862" s="160"/>
      <c r="V862" s="160"/>
      <c r="W862" s="160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</row>
    <row r="863" spans="1:36" ht="15.75" customHeight="1" x14ac:dyDescent="0.3">
      <c r="A863" s="160"/>
      <c r="B863" s="160"/>
      <c r="C863" s="160"/>
      <c r="D863" s="160"/>
      <c r="E863" s="160"/>
      <c r="F863" s="160"/>
      <c r="G863" s="160"/>
      <c r="H863" s="160"/>
      <c r="I863" s="160"/>
      <c r="J863" s="160"/>
      <c r="K863" s="160"/>
      <c r="L863" s="160"/>
      <c r="M863" s="160"/>
      <c r="N863" s="160"/>
      <c r="O863" s="160"/>
      <c r="P863" s="160"/>
      <c r="Q863" s="160"/>
      <c r="R863" s="160"/>
      <c r="S863" s="160"/>
      <c r="T863" s="160"/>
      <c r="U863" s="160"/>
      <c r="V863" s="160"/>
      <c r="W863" s="160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</row>
    <row r="864" spans="1:36" ht="15.75" customHeight="1" x14ac:dyDescent="0.3">
      <c r="A864" s="160"/>
      <c r="B864" s="160"/>
      <c r="C864" s="160"/>
      <c r="D864" s="160"/>
      <c r="E864" s="160"/>
      <c r="F864" s="160"/>
      <c r="G864" s="160"/>
      <c r="H864" s="160"/>
      <c r="I864" s="160"/>
      <c r="J864" s="160"/>
      <c r="K864" s="160"/>
      <c r="L864" s="160"/>
      <c r="M864" s="160"/>
      <c r="N864" s="160"/>
      <c r="O864" s="160"/>
      <c r="P864" s="160"/>
      <c r="Q864" s="160"/>
      <c r="R864" s="160"/>
      <c r="S864" s="160"/>
      <c r="T864" s="160"/>
      <c r="U864" s="160"/>
      <c r="V864" s="160"/>
      <c r="W864" s="160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</row>
    <row r="865" spans="1:36" ht="15.75" customHeight="1" x14ac:dyDescent="0.3">
      <c r="A865" s="160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0"/>
      <c r="V865" s="160"/>
      <c r="W865" s="160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</row>
    <row r="866" spans="1:36" ht="15.75" customHeight="1" x14ac:dyDescent="0.3">
      <c r="A866" s="160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0"/>
      <c r="V866" s="160"/>
      <c r="W866" s="160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</row>
    <row r="867" spans="1:36" ht="15.75" customHeight="1" x14ac:dyDescent="0.3">
      <c r="A867" s="160"/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0"/>
      <c r="V867" s="160"/>
      <c r="W867" s="160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</row>
    <row r="868" spans="1:36" ht="15.75" customHeight="1" x14ac:dyDescent="0.3">
      <c r="A868" s="160"/>
      <c r="B868" s="160"/>
      <c r="C868" s="160"/>
      <c r="D868" s="160"/>
      <c r="E868" s="160"/>
      <c r="F868" s="160"/>
      <c r="G868" s="160"/>
      <c r="H868" s="160"/>
      <c r="I868" s="160"/>
      <c r="J868" s="160"/>
      <c r="K868" s="160"/>
      <c r="L868" s="160"/>
      <c r="M868" s="160"/>
      <c r="N868" s="160"/>
      <c r="O868" s="160"/>
      <c r="P868" s="160"/>
      <c r="Q868" s="160"/>
      <c r="R868" s="160"/>
      <c r="S868" s="160"/>
      <c r="T868" s="160"/>
      <c r="U868" s="160"/>
      <c r="V868" s="160"/>
      <c r="W868" s="160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</row>
    <row r="869" spans="1:36" ht="15.75" customHeight="1" x14ac:dyDescent="0.3">
      <c r="A869" s="160"/>
      <c r="B869" s="160"/>
      <c r="C869" s="160"/>
      <c r="D869" s="160"/>
      <c r="E869" s="160"/>
      <c r="F869" s="160"/>
      <c r="G869" s="160"/>
      <c r="H869" s="160"/>
      <c r="I869" s="160"/>
      <c r="J869" s="160"/>
      <c r="K869" s="160"/>
      <c r="L869" s="160"/>
      <c r="M869" s="160"/>
      <c r="N869" s="160"/>
      <c r="O869" s="160"/>
      <c r="P869" s="160"/>
      <c r="Q869" s="160"/>
      <c r="R869" s="160"/>
      <c r="S869" s="160"/>
      <c r="T869" s="160"/>
      <c r="U869" s="160"/>
      <c r="V869" s="160"/>
      <c r="W869" s="160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</row>
    <row r="870" spans="1:36" ht="15.75" customHeight="1" x14ac:dyDescent="0.3">
      <c r="A870" s="160"/>
      <c r="B870" s="160"/>
      <c r="C870" s="160"/>
      <c r="D870" s="160"/>
      <c r="E870" s="160"/>
      <c r="F870" s="160"/>
      <c r="G870" s="160"/>
      <c r="H870" s="160"/>
      <c r="I870" s="160"/>
      <c r="J870" s="160"/>
      <c r="K870" s="160"/>
      <c r="L870" s="160"/>
      <c r="M870" s="160"/>
      <c r="N870" s="160"/>
      <c r="O870" s="160"/>
      <c r="P870" s="160"/>
      <c r="Q870" s="160"/>
      <c r="R870" s="160"/>
      <c r="S870" s="160"/>
      <c r="T870" s="160"/>
      <c r="U870" s="160"/>
      <c r="V870" s="160"/>
      <c r="W870" s="160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</row>
    <row r="871" spans="1:36" ht="15.75" customHeight="1" x14ac:dyDescent="0.3">
      <c r="A871" s="160"/>
      <c r="B871" s="160"/>
      <c r="C871" s="160"/>
      <c r="D871" s="160"/>
      <c r="E871" s="160"/>
      <c r="F871" s="160"/>
      <c r="G871" s="160"/>
      <c r="H871" s="160"/>
      <c r="I871" s="160"/>
      <c r="J871" s="160"/>
      <c r="K871" s="160"/>
      <c r="L871" s="160"/>
      <c r="M871" s="160"/>
      <c r="N871" s="160"/>
      <c r="O871" s="160"/>
      <c r="P871" s="160"/>
      <c r="Q871" s="160"/>
      <c r="R871" s="160"/>
      <c r="S871" s="160"/>
      <c r="T871" s="160"/>
      <c r="U871" s="160"/>
      <c r="V871" s="160"/>
      <c r="W871" s="160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</row>
    <row r="872" spans="1:36" ht="15.75" customHeight="1" x14ac:dyDescent="0.3">
      <c r="A872" s="160"/>
      <c r="B872" s="160"/>
      <c r="C872" s="160"/>
      <c r="D872" s="160"/>
      <c r="E872" s="160"/>
      <c r="F872" s="160"/>
      <c r="G872" s="160"/>
      <c r="H872" s="160"/>
      <c r="I872" s="160"/>
      <c r="J872" s="160"/>
      <c r="K872" s="160"/>
      <c r="L872" s="160"/>
      <c r="M872" s="160"/>
      <c r="N872" s="160"/>
      <c r="O872" s="160"/>
      <c r="P872" s="160"/>
      <c r="Q872" s="160"/>
      <c r="R872" s="160"/>
      <c r="S872" s="160"/>
      <c r="T872" s="160"/>
      <c r="U872" s="160"/>
      <c r="V872" s="160"/>
      <c r="W872" s="160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</row>
    <row r="873" spans="1:36" ht="15.75" customHeight="1" x14ac:dyDescent="0.3">
      <c r="A873" s="160"/>
      <c r="B873" s="160"/>
      <c r="C873" s="160"/>
      <c r="D873" s="160"/>
      <c r="E873" s="160"/>
      <c r="F873" s="160"/>
      <c r="G873" s="160"/>
      <c r="H873" s="160"/>
      <c r="I873" s="160"/>
      <c r="J873" s="160"/>
      <c r="K873" s="160"/>
      <c r="L873" s="160"/>
      <c r="M873" s="160"/>
      <c r="N873" s="160"/>
      <c r="O873" s="160"/>
      <c r="P873" s="160"/>
      <c r="Q873" s="160"/>
      <c r="R873" s="160"/>
      <c r="S873" s="160"/>
      <c r="T873" s="160"/>
      <c r="U873" s="160"/>
      <c r="V873" s="160"/>
      <c r="W873" s="160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</row>
    <row r="874" spans="1:36" ht="15.75" customHeight="1" x14ac:dyDescent="0.3">
      <c r="A874" s="160"/>
      <c r="B874" s="160"/>
      <c r="C874" s="160"/>
      <c r="D874" s="160"/>
      <c r="E874" s="160"/>
      <c r="F874" s="160"/>
      <c r="G874" s="160"/>
      <c r="H874" s="160"/>
      <c r="I874" s="160"/>
      <c r="J874" s="160"/>
      <c r="K874" s="160"/>
      <c r="L874" s="160"/>
      <c r="M874" s="160"/>
      <c r="N874" s="160"/>
      <c r="O874" s="160"/>
      <c r="P874" s="160"/>
      <c r="Q874" s="160"/>
      <c r="R874" s="160"/>
      <c r="S874" s="160"/>
      <c r="T874" s="160"/>
      <c r="U874" s="160"/>
      <c r="V874" s="160"/>
      <c r="W874" s="160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</row>
    <row r="875" spans="1:36" ht="15.75" customHeight="1" x14ac:dyDescent="0.3">
      <c r="A875" s="160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0"/>
      <c r="V875" s="160"/>
      <c r="W875" s="160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</row>
    <row r="876" spans="1:36" ht="15.75" customHeight="1" x14ac:dyDescent="0.3">
      <c r="A876" s="160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</row>
    <row r="877" spans="1:36" ht="15.75" customHeight="1" x14ac:dyDescent="0.3">
      <c r="A877" s="160"/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</row>
    <row r="878" spans="1:36" ht="15.75" customHeight="1" x14ac:dyDescent="0.3">
      <c r="A878" s="160"/>
      <c r="B878" s="160"/>
      <c r="C878" s="160"/>
      <c r="D878" s="160"/>
      <c r="E878" s="160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</row>
    <row r="879" spans="1:36" ht="15.75" customHeight="1" x14ac:dyDescent="0.3">
      <c r="A879" s="160"/>
      <c r="B879" s="160"/>
      <c r="C879" s="160"/>
      <c r="D879" s="160"/>
      <c r="E879" s="160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</row>
    <row r="880" spans="1:36" ht="15.75" customHeight="1" x14ac:dyDescent="0.3">
      <c r="A880" s="160"/>
      <c r="B880" s="160"/>
      <c r="C880" s="160"/>
      <c r="D880" s="160"/>
      <c r="E880" s="160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</row>
    <row r="881" spans="1:36" ht="15.75" customHeight="1" x14ac:dyDescent="0.3">
      <c r="A881" s="160"/>
      <c r="B881" s="160"/>
      <c r="C881" s="160"/>
      <c r="D881" s="160"/>
      <c r="E881" s="160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</row>
    <row r="882" spans="1:36" ht="15.75" customHeight="1" x14ac:dyDescent="0.3">
      <c r="A882" s="160"/>
      <c r="B882" s="160"/>
      <c r="C882" s="160"/>
      <c r="D882" s="160"/>
      <c r="E882" s="160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</row>
    <row r="883" spans="1:36" ht="15.75" customHeight="1" x14ac:dyDescent="0.3">
      <c r="A883" s="160"/>
      <c r="B883" s="160"/>
      <c r="C883" s="160"/>
      <c r="D883" s="160"/>
      <c r="E883" s="160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</row>
    <row r="884" spans="1:36" ht="15.75" customHeight="1" x14ac:dyDescent="0.3">
      <c r="A884" s="160"/>
      <c r="B884" s="160"/>
      <c r="C884" s="160"/>
      <c r="D884" s="160"/>
      <c r="E884" s="160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</row>
    <row r="885" spans="1:36" ht="15.75" customHeight="1" x14ac:dyDescent="0.3">
      <c r="A885" s="160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0"/>
      <c r="V885" s="160"/>
      <c r="W885" s="160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</row>
    <row r="886" spans="1:36" ht="15.75" customHeight="1" x14ac:dyDescent="0.3">
      <c r="A886" s="160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0"/>
      <c r="V886" s="160"/>
      <c r="W886" s="160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</row>
    <row r="887" spans="1:36" ht="15.75" customHeight="1" x14ac:dyDescent="0.3">
      <c r="A887" s="160"/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0"/>
      <c r="V887" s="160"/>
      <c r="W887" s="160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</row>
    <row r="888" spans="1:36" ht="15.75" customHeight="1" x14ac:dyDescent="0.3">
      <c r="A888" s="160"/>
      <c r="B888" s="160"/>
      <c r="C888" s="160"/>
      <c r="D888" s="160"/>
      <c r="E888" s="160"/>
      <c r="F888" s="160"/>
      <c r="G888" s="160"/>
      <c r="H888" s="160"/>
      <c r="I888" s="160"/>
      <c r="J888" s="160"/>
      <c r="K888" s="160"/>
      <c r="L888" s="160"/>
      <c r="M888" s="160"/>
      <c r="N888" s="160"/>
      <c r="O888" s="160"/>
      <c r="P888" s="160"/>
      <c r="Q888" s="160"/>
      <c r="R888" s="160"/>
      <c r="S888" s="160"/>
      <c r="T888" s="160"/>
      <c r="U888" s="160"/>
      <c r="V888" s="160"/>
      <c r="W888" s="160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</row>
    <row r="889" spans="1:36" ht="15.75" customHeight="1" x14ac:dyDescent="0.3">
      <c r="A889" s="160"/>
      <c r="B889" s="160"/>
      <c r="C889" s="160"/>
      <c r="D889" s="160"/>
      <c r="E889" s="160"/>
      <c r="F889" s="160"/>
      <c r="G889" s="160"/>
      <c r="H889" s="160"/>
      <c r="I889" s="160"/>
      <c r="J889" s="160"/>
      <c r="K889" s="160"/>
      <c r="L889" s="160"/>
      <c r="M889" s="160"/>
      <c r="N889" s="160"/>
      <c r="O889" s="160"/>
      <c r="P889" s="160"/>
      <c r="Q889" s="160"/>
      <c r="R889" s="160"/>
      <c r="S889" s="160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</row>
    <row r="890" spans="1:36" ht="15.75" customHeight="1" x14ac:dyDescent="0.3">
      <c r="A890" s="160"/>
      <c r="B890" s="160"/>
      <c r="C890" s="160"/>
      <c r="D890" s="160"/>
      <c r="E890" s="160"/>
      <c r="F890" s="160"/>
      <c r="G890" s="160"/>
      <c r="H890" s="160"/>
      <c r="I890" s="160"/>
      <c r="J890" s="160"/>
      <c r="K890" s="160"/>
      <c r="L890" s="160"/>
      <c r="M890" s="160"/>
      <c r="N890" s="160"/>
      <c r="O890" s="160"/>
      <c r="P890" s="160"/>
      <c r="Q890" s="160"/>
      <c r="R890" s="160"/>
      <c r="S890" s="160"/>
      <c r="T890" s="160"/>
      <c r="U890" s="160"/>
      <c r="V890" s="160"/>
      <c r="W890" s="160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</row>
    <row r="891" spans="1:36" ht="15.75" customHeight="1" x14ac:dyDescent="0.3">
      <c r="A891" s="160"/>
      <c r="B891" s="160"/>
      <c r="C891" s="160"/>
      <c r="D891" s="160"/>
      <c r="E891" s="160"/>
      <c r="F891" s="160"/>
      <c r="G891" s="160"/>
      <c r="H891" s="160"/>
      <c r="I891" s="160"/>
      <c r="J891" s="160"/>
      <c r="K891" s="160"/>
      <c r="L891" s="160"/>
      <c r="M891" s="160"/>
      <c r="N891" s="160"/>
      <c r="O891" s="160"/>
      <c r="P891" s="160"/>
      <c r="Q891" s="160"/>
      <c r="R891" s="160"/>
      <c r="S891" s="160"/>
      <c r="T891" s="160"/>
      <c r="U891" s="160"/>
      <c r="V891" s="160"/>
      <c r="W891" s="160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</row>
    <row r="892" spans="1:36" ht="15.75" customHeight="1" x14ac:dyDescent="0.3">
      <c r="A892" s="160"/>
      <c r="B892" s="160"/>
      <c r="C892" s="160"/>
      <c r="D892" s="160"/>
      <c r="E892" s="160"/>
      <c r="F892" s="160"/>
      <c r="G892" s="160"/>
      <c r="H892" s="160"/>
      <c r="I892" s="160"/>
      <c r="J892" s="160"/>
      <c r="K892" s="160"/>
      <c r="L892" s="160"/>
      <c r="M892" s="160"/>
      <c r="N892" s="160"/>
      <c r="O892" s="160"/>
      <c r="P892" s="160"/>
      <c r="Q892" s="160"/>
      <c r="R892" s="160"/>
      <c r="S892" s="160"/>
      <c r="T892" s="160"/>
      <c r="U892" s="160"/>
      <c r="V892" s="160"/>
      <c r="W892" s="160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</row>
    <row r="893" spans="1:36" ht="15.75" customHeight="1" x14ac:dyDescent="0.3">
      <c r="A893" s="160"/>
      <c r="B893" s="160"/>
      <c r="C893" s="160"/>
      <c r="D893" s="160"/>
      <c r="E893" s="160"/>
      <c r="F893" s="160"/>
      <c r="G893" s="160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160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</row>
    <row r="894" spans="1:36" ht="15.75" customHeight="1" x14ac:dyDescent="0.3">
      <c r="A894" s="160"/>
      <c r="B894" s="160"/>
      <c r="C894" s="160"/>
      <c r="D894" s="160"/>
      <c r="E894" s="160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</row>
    <row r="895" spans="1:36" ht="15.75" customHeight="1" x14ac:dyDescent="0.3">
      <c r="A895" s="160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</row>
    <row r="896" spans="1:36" ht="15.75" customHeight="1" x14ac:dyDescent="0.3">
      <c r="A896" s="160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</row>
    <row r="897" spans="1:36" ht="15.75" customHeight="1" x14ac:dyDescent="0.3">
      <c r="A897" s="160"/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</row>
    <row r="898" spans="1:36" ht="15.75" customHeight="1" x14ac:dyDescent="0.3">
      <c r="A898" s="160"/>
      <c r="B898" s="160"/>
      <c r="C898" s="160"/>
      <c r="D898" s="160"/>
      <c r="E898" s="160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</row>
    <row r="899" spans="1:36" ht="15.75" customHeight="1" x14ac:dyDescent="0.3">
      <c r="A899" s="160"/>
      <c r="B899" s="160"/>
      <c r="C899" s="160"/>
      <c r="D899" s="160"/>
      <c r="E899" s="160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</row>
    <row r="900" spans="1:36" ht="15.75" customHeight="1" x14ac:dyDescent="0.3">
      <c r="A900" s="160"/>
      <c r="B900" s="160"/>
      <c r="C900" s="160"/>
      <c r="D900" s="160"/>
      <c r="E900" s="160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</row>
    <row r="901" spans="1:36" ht="15.75" customHeight="1" x14ac:dyDescent="0.3">
      <c r="A901" s="160"/>
      <c r="B901" s="160"/>
      <c r="C901" s="160"/>
      <c r="D901" s="160"/>
      <c r="E901" s="160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</row>
    <row r="902" spans="1:36" ht="15.75" customHeight="1" x14ac:dyDescent="0.3">
      <c r="A902" s="160"/>
      <c r="B902" s="160"/>
      <c r="C902" s="160"/>
      <c r="D902" s="160"/>
      <c r="E902" s="160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</row>
    <row r="903" spans="1:36" ht="15.75" customHeight="1" x14ac:dyDescent="0.3">
      <c r="A903" s="160"/>
      <c r="B903" s="160"/>
      <c r="C903" s="160"/>
      <c r="D903" s="160"/>
      <c r="E903" s="160"/>
      <c r="F903" s="160"/>
      <c r="G903" s="160"/>
      <c r="H903" s="160"/>
      <c r="I903" s="160"/>
      <c r="J903" s="160"/>
      <c r="K903" s="160"/>
      <c r="L903" s="160"/>
      <c r="M903" s="160"/>
      <c r="N903" s="160"/>
      <c r="O903" s="160"/>
      <c r="P903" s="160"/>
      <c r="Q903" s="160"/>
      <c r="R903" s="160"/>
      <c r="S903" s="160"/>
      <c r="T903" s="160"/>
      <c r="U903" s="160"/>
      <c r="V903" s="160"/>
      <c r="W903" s="160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</row>
    <row r="904" spans="1:36" ht="15.75" customHeight="1" x14ac:dyDescent="0.3">
      <c r="A904" s="160"/>
      <c r="B904" s="160"/>
      <c r="C904" s="160"/>
      <c r="D904" s="160"/>
      <c r="E904" s="160"/>
      <c r="F904" s="160"/>
      <c r="G904" s="160"/>
      <c r="H904" s="160"/>
      <c r="I904" s="160"/>
      <c r="J904" s="160"/>
      <c r="K904" s="160"/>
      <c r="L904" s="160"/>
      <c r="M904" s="160"/>
      <c r="N904" s="160"/>
      <c r="O904" s="160"/>
      <c r="P904" s="160"/>
      <c r="Q904" s="160"/>
      <c r="R904" s="160"/>
      <c r="S904" s="160"/>
      <c r="T904" s="160"/>
      <c r="U904" s="160"/>
      <c r="V904" s="160"/>
      <c r="W904" s="160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</row>
    <row r="905" spans="1:36" ht="15.75" customHeight="1" x14ac:dyDescent="0.3">
      <c r="A905" s="160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0"/>
      <c r="V905" s="160"/>
      <c r="W905" s="160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</row>
    <row r="906" spans="1:36" ht="15.75" customHeight="1" x14ac:dyDescent="0.3">
      <c r="A906" s="160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0"/>
      <c r="V906" s="160"/>
      <c r="W906" s="160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</row>
    <row r="907" spans="1:36" ht="15.75" customHeight="1" x14ac:dyDescent="0.3">
      <c r="A907" s="160"/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0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</row>
    <row r="908" spans="1:36" ht="15.75" customHeight="1" x14ac:dyDescent="0.3">
      <c r="A908" s="160"/>
      <c r="B908" s="160"/>
      <c r="C908" s="160"/>
      <c r="D908" s="160"/>
      <c r="E908" s="160"/>
      <c r="F908" s="160"/>
      <c r="G908" s="160"/>
      <c r="H908" s="160"/>
      <c r="I908" s="160"/>
      <c r="J908" s="160"/>
      <c r="K908" s="160"/>
      <c r="L908" s="160"/>
      <c r="M908" s="160"/>
      <c r="N908" s="160"/>
      <c r="O908" s="160"/>
      <c r="P908" s="160"/>
      <c r="Q908" s="160"/>
      <c r="R908" s="160"/>
      <c r="S908" s="160"/>
      <c r="T908" s="160"/>
      <c r="U908" s="160"/>
      <c r="V908" s="160"/>
      <c r="W908" s="160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</row>
    <row r="909" spans="1:36" ht="15.75" customHeight="1" x14ac:dyDescent="0.3">
      <c r="A909" s="160"/>
      <c r="B909" s="160"/>
      <c r="C909" s="160"/>
      <c r="D909" s="160"/>
      <c r="E909" s="160"/>
      <c r="F909" s="160"/>
      <c r="G909" s="160"/>
      <c r="H909" s="160"/>
      <c r="I909" s="160"/>
      <c r="J909" s="160"/>
      <c r="K909" s="160"/>
      <c r="L909" s="160"/>
      <c r="M909" s="160"/>
      <c r="N909" s="160"/>
      <c r="O909" s="160"/>
      <c r="P909" s="160"/>
      <c r="Q909" s="160"/>
      <c r="R909" s="160"/>
      <c r="S909" s="160"/>
      <c r="T909" s="160"/>
      <c r="U909" s="160"/>
      <c r="V909" s="160"/>
      <c r="W909" s="160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</row>
    <row r="910" spans="1:36" ht="15.75" customHeight="1" x14ac:dyDescent="0.3">
      <c r="A910" s="160"/>
      <c r="B910" s="160"/>
      <c r="C910" s="160"/>
      <c r="D910" s="160"/>
      <c r="E910" s="160"/>
      <c r="F910" s="160"/>
      <c r="G910" s="160"/>
      <c r="H910" s="160"/>
      <c r="I910" s="160"/>
      <c r="J910" s="160"/>
      <c r="K910" s="160"/>
      <c r="L910" s="160"/>
      <c r="M910" s="160"/>
      <c r="N910" s="160"/>
      <c r="O910" s="160"/>
      <c r="P910" s="160"/>
      <c r="Q910" s="160"/>
      <c r="R910" s="160"/>
      <c r="S910" s="160"/>
      <c r="T910" s="160"/>
      <c r="U910" s="160"/>
      <c r="V910" s="160"/>
      <c r="W910" s="160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</row>
    <row r="911" spans="1:36" ht="15.75" customHeight="1" x14ac:dyDescent="0.3">
      <c r="A911" s="160"/>
      <c r="B911" s="160"/>
      <c r="C911" s="160"/>
      <c r="D911" s="160"/>
      <c r="E911" s="160"/>
      <c r="F911" s="160"/>
      <c r="G911" s="160"/>
      <c r="H911" s="160"/>
      <c r="I911" s="160"/>
      <c r="J911" s="160"/>
      <c r="K911" s="160"/>
      <c r="L911" s="160"/>
      <c r="M911" s="160"/>
      <c r="N911" s="160"/>
      <c r="O911" s="160"/>
      <c r="P911" s="160"/>
      <c r="Q911" s="160"/>
      <c r="R911" s="160"/>
      <c r="S911" s="160"/>
      <c r="T911" s="160"/>
      <c r="U911" s="160"/>
      <c r="V911" s="160"/>
      <c r="W911" s="160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</row>
    <row r="912" spans="1:36" ht="15.75" customHeight="1" x14ac:dyDescent="0.3">
      <c r="A912" s="160"/>
      <c r="B912" s="160"/>
      <c r="C912" s="160"/>
      <c r="D912" s="160"/>
      <c r="E912" s="160"/>
      <c r="F912" s="160"/>
      <c r="G912" s="160"/>
      <c r="H912" s="160"/>
      <c r="I912" s="160"/>
      <c r="J912" s="160"/>
      <c r="K912" s="160"/>
      <c r="L912" s="160"/>
      <c r="M912" s="160"/>
      <c r="N912" s="160"/>
      <c r="O912" s="160"/>
      <c r="P912" s="160"/>
      <c r="Q912" s="160"/>
      <c r="R912" s="160"/>
      <c r="S912" s="160"/>
      <c r="T912" s="160"/>
      <c r="U912" s="160"/>
      <c r="V912" s="160"/>
      <c r="W912" s="160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</row>
    <row r="913" spans="1:36" ht="15.75" customHeight="1" x14ac:dyDescent="0.3">
      <c r="A913" s="160"/>
      <c r="B913" s="160"/>
      <c r="C913" s="160"/>
      <c r="D913" s="160"/>
      <c r="E913" s="160"/>
      <c r="F913" s="160"/>
      <c r="G913" s="160"/>
      <c r="H913" s="160"/>
      <c r="I913" s="160"/>
      <c r="J913" s="160"/>
      <c r="K913" s="160"/>
      <c r="L913" s="160"/>
      <c r="M913" s="160"/>
      <c r="N913" s="160"/>
      <c r="O913" s="160"/>
      <c r="P913" s="160"/>
      <c r="Q913" s="160"/>
      <c r="R913" s="160"/>
      <c r="S913" s="160"/>
      <c r="T913" s="160"/>
      <c r="U913" s="160"/>
      <c r="V913" s="160"/>
      <c r="W913" s="160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</row>
    <row r="914" spans="1:36" ht="15.75" customHeight="1" x14ac:dyDescent="0.3">
      <c r="A914" s="160"/>
      <c r="B914" s="160"/>
      <c r="C914" s="160"/>
      <c r="D914" s="160"/>
      <c r="E914" s="160"/>
      <c r="F914" s="160"/>
      <c r="G914" s="160"/>
      <c r="H914" s="160"/>
      <c r="I914" s="160"/>
      <c r="J914" s="160"/>
      <c r="K914" s="160"/>
      <c r="L914" s="160"/>
      <c r="M914" s="160"/>
      <c r="N914" s="160"/>
      <c r="O914" s="160"/>
      <c r="P914" s="160"/>
      <c r="Q914" s="160"/>
      <c r="R914" s="160"/>
      <c r="S914" s="160"/>
      <c r="T914" s="160"/>
      <c r="U914" s="160"/>
      <c r="V914" s="160"/>
      <c r="W914" s="160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</row>
    <row r="915" spans="1:36" ht="15.75" customHeight="1" x14ac:dyDescent="0.3">
      <c r="A915" s="160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0"/>
      <c r="V915" s="160"/>
      <c r="W915" s="160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</row>
    <row r="916" spans="1:36" ht="15.75" customHeight="1" x14ac:dyDescent="0.3">
      <c r="A916" s="160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0"/>
      <c r="V916" s="160"/>
      <c r="W916" s="160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</row>
    <row r="917" spans="1:36" ht="15.75" customHeight="1" x14ac:dyDescent="0.3">
      <c r="A917" s="160"/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0"/>
      <c r="V917" s="160"/>
      <c r="W917" s="160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</row>
    <row r="918" spans="1:36" ht="15.75" customHeight="1" x14ac:dyDescent="0.3">
      <c r="A918" s="160"/>
      <c r="B918" s="160"/>
      <c r="C918" s="160"/>
      <c r="D918" s="160"/>
      <c r="E918" s="160"/>
      <c r="F918" s="160"/>
      <c r="G918" s="160"/>
      <c r="H918" s="160"/>
      <c r="I918" s="160"/>
      <c r="J918" s="160"/>
      <c r="K918" s="160"/>
      <c r="L918" s="160"/>
      <c r="M918" s="160"/>
      <c r="N918" s="160"/>
      <c r="O918" s="160"/>
      <c r="P918" s="160"/>
      <c r="Q918" s="160"/>
      <c r="R918" s="160"/>
      <c r="S918" s="160"/>
      <c r="T918" s="160"/>
      <c r="U918" s="160"/>
      <c r="V918" s="160"/>
      <c r="W918" s="160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</row>
    <row r="919" spans="1:36" ht="15.75" customHeight="1" x14ac:dyDescent="0.3">
      <c r="A919" s="160"/>
      <c r="B919" s="160"/>
      <c r="C919" s="160"/>
      <c r="D919" s="160"/>
      <c r="E919" s="160"/>
      <c r="F919" s="160"/>
      <c r="G919" s="160"/>
      <c r="H919" s="160"/>
      <c r="I919" s="160"/>
      <c r="J919" s="160"/>
      <c r="K919" s="160"/>
      <c r="L919" s="160"/>
      <c r="M919" s="160"/>
      <c r="N919" s="160"/>
      <c r="O919" s="160"/>
      <c r="P919" s="160"/>
      <c r="Q919" s="160"/>
      <c r="R919" s="160"/>
      <c r="S919" s="160"/>
      <c r="T919" s="160"/>
      <c r="U919" s="160"/>
      <c r="V919" s="160"/>
      <c r="W919" s="160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</row>
    <row r="920" spans="1:36" ht="15.75" customHeight="1" x14ac:dyDescent="0.3">
      <c r="A920" s="160"/>
      <c r="B920" s="160"/>
      <c r="C920" s="160"/>
      <c r="D920" s="160"/>
      <c r="E920" s="160"/>
      <c r="F920" s="160"/>
      <c r="G920" s="160"/>
      <c r="H920" s="160"/>
      <c r="I920" s="160"/>
      <c r="J920" s="160"/>
      <c r="K920" s="160"/>
      <c r="L920" s="160"/>
      <c r="M920" s="160"/>
      <c r="N920" s="160"/>
      <c r="O920" s="160"/>
      <c r="P920" s="160"/>
      <c r="Q920" s="160"/>
      <c r="R920" s="160"/>
      <c r="S920" s="160"/>
      <c r="T920" s="160"/>
      <c r="U920" s="160"/>
      <c r="V920" s="160"/>
      <c r="W920" s="160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</row>
    <row r="921" spans="1:36" ht="15.75" customHeight="1" x14ac:dyDescent="0.3">
      <c r="A921" s="160"/>
      <c r="B921" s="160"/>
      <c r="C921" s="160"/>
      <c r="D921" s="160"/>
      <c r="E921" s="160"/>
      <c r="F921" s="160"/>
      <c r="G921" s="160"/>
      <c r="H921" s="160"/>
      <c r="I921" s="160"/>
      <c r="J921" s="160"/>
      <c r="K921" s="160"/>
      <c r="L921" s="160"/>
      <c r="M921" s="160"/>
      <c r="N921" s="160"/>
      <c r="O921" s="160"/>
      <c r="P921" s="160"/>
      <c r="Q921" s="160"/>
      <c r="R921" s="160"/>
      <c r="S921" s="160"/>
      <c r="T921" s="160"/>
      <c r="U921" s="160"/>
      <c r="V921" s="160"/>
      <c r="W921" s="160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</row>
    <row r="922" spans="1:36" ht="15.75" customHeight="1" x14ac:dyDescent="0.3">
      <c r="A922" s="160"/>
      <c r="B922" s="160"/>
      <c r="C922" s="160"/>
      <c r="D922" s="160"/>
      <c r="E922" s="160"/>
      <c r="F922" s="160"/>
      <c r="G922" s="160"/>
      <c r="H922" s="160"/>
      <c r="I922" s="160"/>
      <c r="J922" s="160"/>
      <c r="K922" s="160"/>
      <c r="L922" s="160"/>
      <c r="M922" s="160"/>
      <c r="N922" s="160"/>
      <c r="O922" s="160"/>
      <c r="P922" s="160"/>
      <c r="Q922" s="160"/>
      <c r="R922" s="160"/>
      <c r="S922" s="160"/>
      <c r="T922" s="160"/>
      <c r="U922" s="160"/>
      <c r="V922" s="160"/>
      <c r="W922" s="160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</row>
    <row r="923" spans="1:36" ht="15.75" customHeight="1" x14ac:dyDescent="0.3">
      <c r="A923" s="160"/>
      <c r="B923" s="160"/>
      <c r="C923" s="160"/>
      <c r="D923" s="160"/>
      <c r="E923" s="160"/>
      <c r="F923" s="160"/>
      <c r="G923" s="160"/>
      <c r="H923" s="160"/>
      <c r="I923" s="160"/>
      <c r="J923" s="160"/>
      <c r="K923" s="160"/>
      <c r="L923" s="160"/>
      <c r="M923" s="160"/>
      <c r="N923" s="160"/>
      <c r="O923" s="160"/>
      <c r="P923" s="160"/>
      <c r="Q923" s="160"/>
      <c r="R923" s="160"/>
      <c r="S923" s="160"/>
      <c r="T923" s="160"/>
      <c r="U923" s="160"/>
      <c r="V923" s="160"/>
      <c r="W923" s="160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</row>
    <row r="924" spans="1:36" ht="15.75" customHeight="1" x14ac:dyDescent="0.3">
      <c r="A924" s="160"/>
      <c r="B924" s="160"/>
      <c r="C924" s="160"/>
      <c r="D924" s="160"/>
      <c r="E924" s="160"/>
      <c r="F924" s="160"/>
      <c r="G924" s="160"/>
      <c r="H924" s="160"/>
      <c r="I924" s="160"/>
      <c r="J924" s="160"/>
      <c r="K924" s="160"/>
      <c r="L924" s="160"/>
      <c r="M924" s="160"/>
      <c r="N924" s="160"/>
      <c r="O924" s="160"/>
      <c r="P924" s="160"/>
      <c r="Q924" s="160"/>
      <c r="R924" s="160"/>
      <c r="S924" s="160"/>
      <c r="T924" s="160"/>
      <c r="U924" s="160"/>
      <c r="V924" s="160"/>
      <c r="W924" s="160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</row>
    <row r="925" spans="1:36" ht="15.75" customHeight="1" x14ac:dyDescent="0.3">
      <c r="A925" s="160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0"/>
      <c r="V925" s="160"/>
      <c r="W925" s="160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</row>
    <row r="926" spans="1:36" ht="15.75" customHeight="1" x14ac:dyDescent="0.3">
      <c r="A926" s="160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0"/>
      <c r="V926" s="160"/>
      <c r="W926" s="160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</row>
    <row r="927" spans="1:36" ht="15.75" customHeight="1" x14ac:dyDescent="0.3">
      <c r="A927" s="160"/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0"/>
      <c r="V927" s="160"/>
      <c r="W927" s="160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</row>
    <row r="928" spans="1:36" ht="15.75" customHeight="1" x14ac:dyDescent="0.3">
      <c r="A928" s="160"/>
      <c r="B928" s="160"/>
      <c r="C928" s="160"/>
      <c r="D928" s="160"/>
      <c r="E928" s="160"/>
      <c r="F928" s="160"/>
      <c r="G928" s="160"/>
      <c r="H928" s="160"/>
      <c r="I928" s="160"/>
      <c r="J928" s="160"/>
      <c r="K928" s="160"/>
      <c r="L928" s="160"/>
      <c r="M928" s="160"/>
      <c r="N928" s="160"/>
      <c r="O928" s="160"/>
      <c r="P928" s="160"/>
      <c r="Q928" s="160"/>
      <c r="R928" s="160"/>
      <c r="S928" s="160"/>
      <c r="T928" s="160"/>
      <c r="U928" s="160"/>
      <c r="V928" s="160"/>
      <c r="W928" s="160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</row>
    <row r="929" spans="1:36" ht="15.75" customHeight="1" x14ac:dyDescent="0.3">
      <c r="A929" s="160"/>
      <c r="B929" s="160"/>
      <c r="C929" s="160"/>
      <c r="D929" s="160"/>
      <c r="E929" s="160"/>
      <c r="F929" s="160"/>
      <c r="G929" s="160"/>
      <c r="H929" s="160"/>
      <c r="I929" s="160"/>
      <c r="J929" s="160"/>
      <c r="K929" s="160"/>
      <c r="L929" s="160"/>
      <c r="M929" s="160"/>
      <c r="N929" s="160"/>
      <c r="O929" s="160"/>
      <c r="P929" s="160"/>
      <c r="Q929" s="160"/>
      <c r="R929" s="160"/>
      <c r="S929" s="160"/>
      <c r="T929" s="160"/>
      <c r="U929" s="160"/>
      <c r="V929" s="160"/>
      <c r="W929" s="160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</row>
    <row r="930" spans="1:36" ht="15.75" customHeight="1" x14ac:dyDescent="0.3">
      <c r="A930" s="160"/>
      <c r="B930" s="160"/>
      <c r="C930" s="160"/>
      <c r="D930" s="160"/>
      <c r="E930" s="160"/>
      <c r="F930" s="160"/>
      <c r="G930" s="160"/>
      <c r="H930" s="160"/>
      <c r="I930" s="160"/>
      <c r="J930" s="160"/>
      <c r="K930" s="160"/>
      <c r="L930" s="160"/>
      <c r="M930" s="160"/>
      <c r="N930" s="160"/>
      <c r="O930" s="160"/>
      <c r="P930" s="160"/>
      <c r="Q930" s="160"/>
      <c r="R930" s="160"/>
      <c r="S930" s="160"/>
      <c r="T930" s="160"/>
      <c r="U930" s="160"/>
      <c r="V930" s="160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</row>
    <row r="931" spans="1:36" ht="15.75" customHeight="1" x14ac:dyDescent="0.3">
      <c r="A931" s="160"/>
      <c r="B931" s="160"/>
      <c r="C931" s="160"/>
      <c r="D931" s="160"/>
      <c r="E931" s="160"/>
      <c r="F931" s="160"/>
      <c r="G931" s="160"/>
      <c r="H931" s="160"/>
      <c r="I931" s="160"/>
      <c r="J931" s="160"/>
      <c r="K931" s="160"/>
      <c r="L931" s="160"/>
      <c r="M931" s="160"/>
      <c r="N931" s="160"/>
      <c r="O931" s="160"/>
      <c r="P931" s="160"/>
      <c r="Q931" s="160"/>
      <c r="R931" s="160"/>
      <c r="S931" s="160"/>
      <c r="T931" s="160"/>
      <c r="U931" s="160"/>
      <c r="V931" s="160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</row>
    <row r="932" spans="1:36" ht="15.75" customHeight="1" x14ac:dyDescent="0.3">
      <c r="A932" s="160"/>
      <c r="B932" s="160"/>
      <c r="C932" s="160"/>
      <c r="D932" s="160"/>
      <c r="E932" s="160"/>
      <c r="F932" s="160"/>
      <c r="G932" s="160"/>
      <c r="H932" s="160"/>
      <c r="I932" s="160"/>
      <c r="J932" s="160"/>
      <c r="K932" s="160"/>
      <c r="L932" s="160"/>
      <c r="M932" s="160"/>
      <c r="N932" s="160"/>
      <c r="O932" s="160"/>
      <c r="P932" s="160"/>
      <c r="Q932" s="160"/>
      <c r="R932" s="160"/>
      <c r="S932" s="160"/>
      <c r="T932" s="160"/>
      <c r="U932" s="160"/>
      <c r="V932" s="160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</row>
    <row r="933" spans="1:36" ht="15.75" customHeight="1" x14ac:dyDescent="0.3">
      <c r="A933" s="160"/>
      <c r="B933" s="160"/>
      <c r="C933" s="160"/>
      <c r="D933" s="160"/>
      <c r="E933" s="160"/>
      <c r="F933" s="160"/>
      <c r="G933" s="160"/>
      <c r="H933" s="160"/>
      <c r="I933" s="160"/>
      <c r="J933" s="160"/>
      <c r="K933" s="160"/>
      <c r="L933" s="160"/>
      <c r="M933" s="160"/>
      <c r="N933" s="160"/>
      <c r="O933" s="160"/>
      <c r="P933" s="160"/>
      <c r="Q933" s="160"/>
      <c r="R933" s="160"/>
      <c r="S933" s="160"/>
      <c r="T933" s="160"/>
      <c r="U933" s="160"/>
      <c r="V933" s="160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</row>
    <row r="934" spans="1:36" ht="15.75" customHeight="1" x14ac:dyDescent="0.3">
      <c r="A934" s="160"/>
      <c r="B934" s="160"/>
      <c r="C934" s="160"/>
      <c r="D934" s="160"/>
      <c r="E934" s="160"/>
      <c r="F934" s="160"/>
      <c r="G934" s="160"/>
      <c r="H934" s="160"/>
      <c r="I934" s="160"/>
      <c r="J934" s="160"/>
      <c r="K934" s="160"/>
      <c r="L934" s="160"/>
      <c r="M934" s="160"/>
      <c r="N934" s="160"/>
      <c r="O934" s="160"/>
      <c r="P934" s="160"/>
      <c r="Q934" s="160"/>
      <c r="R934" s="160"/>
      <c r="S934" s="160"/>
      <c r="T934" s="160"/>
      <c r="U934" s="160"/>
      <c r="V934" s="160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</row>
    <row r="935" spans="1:36" ht="15.75" customHeight="1" x14ac:dyDescent="0.3">
      <c r="A935" s="160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0"/>
      <c r="V935" s="160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</row>
    <row r="936" spans="1:36" ht="15.75" customHeight="1" x14ac:dyDescent="0.3">
      <c r="A936" s="160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0"/>
      <c r="V936" s="160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</row>
    <row r="937" spans="1:36" ht="15.75" customHeight="1" x14ac:dyDescent="0.3">
      <c r="A937" s="160"/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0"/>
      <c r="V937" s="160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</row>
    <row r="938" spans="1:36" ht="15.75" customHeight="1" x14ac:dyDescent="0.3">
      <c r="A938" s="160"/>
      <c r="B938" s="160"/>
      <c r="C938" s="160"/>
      <c r="D938" s="160"/>
      <c r="E938" s="160"/>
      <c r="F938" s="160"/>
      <c r="G938" s="160"/>
      <c r="H938" s="160"/>
      <c r="I938" s="160"/>
      <c r="J938" s="160"/>
      <c r="K938" s="160"/>
      <c r="L938" s="160"/>
      <c r="M938" s="160"/>
      <c r="N938" s="160"/>
      <c r="O938" s="160"/>
      <c r="P938" s="160"/>
      <c r="Q938" s="160"/>
      <c r="R938" s="160"/>
      <c r="S938" s="160"/>
      <c r="T938" s="160"/>
      <c r="U938" s="160"/>
      <c r="V938" s="160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</row>
    <row r="939" spans="1:36" ht="15.75" customHeight="1" x14ac:dyDescent="0.3">
      <c r="A939" s="160"/>
      <c r="B939" s="160"/>
      <c r="C939" s="160"/>
      <c r="D939" s="160"/>
      <c r="E939" s="160"/>
      <c r="F939" s="160"/>
      <c r="G939" s="160"/>
      <c r="H939" s="160"/>
      <c r="I939" s="160"/>
      <c r="J939" s="160"/>
      <c r="K939" s="160"/>
      <c r="L939" s="160"/>
      <c r="M939" s="160"/>
      <c r="N939" s="160"/>
      <c r="O939" s="160"/>
      <c r="P939" s="160"/>
      <c r="Q939" s="160"/>
      <c r="R939" s="160"/>
      <c r="S939" s="160"/>
      <c r="T939" s="160"/>
      <c r="U939" s="160"/>
      <c r="V939" s="160"/>
      <c r="W939" s="160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</row>
    <row r="940" spans="1:36" ht="15.75" customHeight="1" x14ac:dyDescent="0.3">
      <c r="A940" s="160"/>
      <c r="B940" s="160"/>
      <c r="C940" s="160"/>
      <c r="D940" s="160"/>
      <c r="E940" s="160"/>
      <c r="F940" s="160"/>
      <c r="G940" s="160"/>
      <c r="H940" s="160"/>
      <c r="I940" s="160"/>
      <c r="J940" s="160"/>
      <c r="K940" s="160"/>
      <c r="L940" s="160"/>
      <c r="M940" s="160"/>
      <c r="N940" s="160"/>
      <c r="O940" s="160"/>
      <c r="P940" s="160"/>
      <c r="Q940" s="160"/>
      <c r="R940" s="160"/>
      <c r="S940" s="160"/>
      <c r="T940" s="160"/>
      <c r="U940" s="160"/>
      <c r="V940" s="160"/>
      <c r="W940" s="160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</row>
    <row r="941" spans="1:36" ht="15.75" customHeight="1" x14ac:dyDescent="0.3">
      <c r="A941" s="160"/>
      <c r="B941" s="160"/>
      <c r="C941" s="160"/>
      <c r="D941" s="160"/>
      <c r="E941" s="160"/>
      <c r="F941" s="160"/>
      <c r="G941" s="160"/>
      <c r="H941" s="160"/>
      <c r="I941" s="160"/>
      <c r="J941" s="160"/>
      <c r="K941" s="160"/>
      <c r="L941" s="160"/>
      <c r="M941" s="160"/>
      <c r="N941" s="160"/>
      <c r="O941" s="160"/>
      <c r="P941" s="160"/>
      <c r="Q941" s="160"/>
      <c r="R941" s="160"/>
      <c r="S941" s="160"/>
      <c r="T941" s="160"/>
      <c r="U941" s="160"/>
      <c r="V941" s="160"/>
      <c r="W941" s="160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</row>
    <row r="942" spans="1:36" ht="15.75" customHeight="1" x14ac:dyDescent="0.3">
      <c r="A942" s="160"/>
      <c r="B942" s="160"/>
      <c r="C942" s="160"/>
      <c r="D942" s="160"/>
      <c r="E942" s="160"/>
      <c r="F942" s="160"/>
      <c r="G942" s="160"/>
      <c r="H942" s="160"/>
      <c r="I942" s="160"/>
      <c r="J942" s="160"/>
      <c r="K942" s="160"/>
      <c r="L942" s="160"/>
      <c r="M942" s="160"/>
      <c r="N942" s="160"/>
      <c r="O942" s="160"/>
      <c r="P942" s="160"/>
      <c r="Q942" s="160"/>
      <c r="R942" s="160"/>
      <c r="S942" s="160"/>
      <c r="T942" s="160"/>
      <c r="U942" s="160"/>
      <c r="V942" s="160"/>
      <c r="W942" s="160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</row>
    <row r="943" spans="1:36" ht="15.75" customHeight="1" x14ac:dyDescent="0.3">
      <c r="A943" s="160"/>
      <c r="B943" s="160"/>
      <c r="C943" s="160"/>
      <c r="D943" s="160"/>
      <c r="E943" s="160"/>
      <c r="F943" s="160"/>
      <c r="G943" s="160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160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</row>
    <row r="944" spans="1:36" ht="15.75" customHeight="1" x14ac:dyDescent="0.3">
      <c r="A944" s="160"/>
      <c r="B944" s="160"/>
      <c r="C944" s="160"/>
      <c r="D944" s="160"/>
      <c r="E944" s="160"/>
      <c r="F944" s="160"/>
      <c r="G944" s="160"/>
      <c r="H944" s="160"/>
      <c r="I944" s="160"/>
      <c r="J944" s="160"/>
      <c r="K944" s="160"/>
      <c r="L944" s="160"/>
      <c r="M944" s="160"/>
      <c r="N944" s="160"/>
      <c r="O944" s="160"/>
      <c r="P944" s="160"/>
      <c r="Q944" s="160"/>
      <c r="R944" s="160"/>
      <c r="S944" s="160"/>
      <c r="T944" s="160"/>
      <c r="U944" s="160"/>
      <c r="V944" s="160"/>
      <c r="W944" s="160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</row>
    <row r="945" spans="1:36" ht="15.75" customHeight="1" x14ac:dyDescent="0.3">
      <c r="A945" s="160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0"/>
      <c r="V945" s="160"/>
      <c r="W945" s="160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</row>
    <row r="946" spans="1:36" ht="15.75" customHeight="1" x14ac:dyDescent="0.3">
      <c r="A946" s="160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0"/>
      <c r="V946" s="160"/>
      <c r="W946" s="160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</row>
    <row r="947" spans="1:36" ht="15.75" customHeight="1" x14ac:dyDescent="0.3">
      <c r="A947" s="160"/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0"/>
      <c r="V947" s="160"/>
      <c r="W947" s="160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</row>
    <row r="948" spans="1:36" ht="15.75" customHeight="1" x14ac:dyDescent="0.3">
      <c r="A948" s="160"/>
      <c r="B948" s="160"/>
      <c r="C948" s="160"/>
      <c r="D948" s="160"/>
      <c r="E948" s="160"/>
      <c r="F948" s="160"/>
      <c r="G948" s="160"/>
      <c r="H948" s="160"/>
      <c r="I948" s="160"/>
      <c r="J948" s="160"/>
      <c r="K948" s="160"/>
      <c r="L948" s="160"/>
      <c r="M948" s="160"/>
      <c r="N948" s="160"/>
      <c r="O948" s="160"/>
      <c r="P948" s="160"/>
      <c r="Q948" s="160"/>
      <c r="R948" s="160"/>
      <c r="S948" s="160"/>
      <c r="T948" s="160"/>
      <c r="U948" s="160"/>
      <c r="V948" s="160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</row>
    <row r="949" spans="1:36" ht="15.75" customHeight="1" x14ac:dyDescent="0.3">
      <c r="A949" s="160"/>
      <c r="B949" s="160"/>
      <c r="C949" s="160"/>
      <c r="D949" s="160"/>
      <c r="E949" s="160"/>
      <c r="F949" s="160"/>
      <c r="G949" s="160"/>
      <c r="H949" s="160"/>
      <c r="I949" s="160"/>
      <c r="J949" s="160"/>
      <c r="K949" s="160"/>
      <c r="L949" s="160"/>
      <c r="M949" s="160"/>
      <c r="N949" s="160"/>
      <c r="O949" s="160"/>
      <c r="P949" s="160"/>
      <c r="Q949" s="160"/>
      <c r="R949" s="160"/>
      <c r="S949" s="160"/>
      <c r="T949" s="160"/>
      <c r="U949" s="160"/>
      <c r="V949" s="160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</row>
    <row r="950" spans="1:36" ht="15.75" customHeight="1" x14ac:dyDescent="0.3">
      <c r="A950" s="160"/>
      <c r="B950" s="160"/>
      <c r="C950" s="160"/>
      <c r="D950" s="160"/>
      <c r="E950" s="160"/>
      <c r="F950" s="160"/>
      <c r="G950" s="160"/>
      <c r="H950" s="160"/>
      <c r="I950" s="160"/>
      <c r="J950" s="160"/>
      <c r="K950" s="160"/>
      <c r="L950" s="160"/>
      <c r="M950" s="160"/>
      <c r="N950" s="160"/>
      <c r="O950" s="160"/>
      <c r="P950" s="160"/>
      <c r="Q950" s="160"/>
      <c r="R950" s="160"/>
      <c r="S950" s="160"/>
      <c r="T950" s="160"/>
      <c r="U950" s="160"/>
      <c r="V950" s="160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</row>
    <row r="951" spans="1:36" ht="15.75" customHeight="1" x14ac:dyDescent="0.3">
      <c r="A951" s="160"/>
      <c r="B951" s="160"/>
      <c r="C951" s="160"/>
      <c r="D951" s="160"/>
      <c r="E951" s="160"/>
      <c r="F951" s="160"/>
      <c r="G951" s="160"/>
      <c r="H951" s="160"/>
      <c r="I951" s="160"/>
      <c r="J951" s="160"/>
      <c r="K951" s="160"/>
      <c r="L951" s="160"/>
      <c r="M951" s="160"/>
      <c r="N951" s="160"/>
      <c r="O951" s="160"/>
      <c r="P951" s="160"/>
      <c r="Q951" s="160"/>
      <c r="R951" s="160"/>
      <c r="S951" s="160"/>
      <c r="T951" s="160"/>
      <c r="U951" s="160"/>
      <c r="V951" s="160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</row>
    <row r="952" spans="1:36" ht="15.75" customHeight="1" x14ac:dyDescent="0.3">
      <c r="A952" s="160"/>
      <c r="B952" s="160"/>
      <c r="C952" s="160"/>
      <c r="D952" s="160"/>
      <c r="E952" s="160"/>
      <c r="F952" s="160"/>
      <c r="G952" s="160"/>
      <c r="H952" s="160"/>
      <c r="I952" s="160"/>
      <c r="J952" s="160"/>
      <c r="K952" s="160"/>
      <c r="L952" s="160"/>
      <c r="M952" s="160"/>
      <c r="N952" s="160"/>
      <c r="O952" s="160"/>
      <c r="P952" s="160"/>
      <c r="Q952" s="160"/>
      <c r="R952" s="160"/>
      <c r="S952" s="160"/>
      <c r="T952" s="160"/>
      <c r="U952" s="160"/>
      <c r="V952" s="160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</row>
    <row r="953" spans="1:36" ht="15.75" customHeight="1" x14ac:dyDescent="0.3">
      <c r="A953" s="160"/>
      <c r="B953" s="160"/>
      <c r="C953" s="160"/>
      <c r="D953" s="160"/>
      <c r="E953" s="160"/>
      <c r="F953" s="160"/>
      <c r="G953" s="160"/>
      <c r="H953" s="160"/>
      <c r="I953" s="160"/>
      <c r="J953" s="160"/>
      <c r="K953" s="160"/>
      <c r="L953" s="160"/>
      <c r="M953" s="160"/>
      <c r="N953" s="160"/>
      <c r="O953" s="160"/>
      <c r="P953" s="160"/>
      <c r="Q953" s="160"/>
      <c r="R953" s="160"/>
      <c r="S953" s="160"/>
      <c r="T953" s="160"/>
      <c r="U953" s="160"/>
      <c r="V953" s="160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</row>
    <row r="954" spans="1:36" ht="15.75" customHeight="1" x14ac:dyDescent="0.3">
      <c r="A954" s="160"/>
      <c r="B954" s="160"/>
      <c r="C954" s="160"/>
      <c r="D954" s="160"/>
      <c r="E954" s="160"/>
      <c r="F954" s="160"/>
      <c r="G954" s="160"/>
      <c r="H954" s="160"/>
      <c r="I954" s="160"/>
      <c r="J954" s="160"/>
      <c r="K954" s="160"/>
      <c r="L954" s="160"/>
      <c r="M954" s="160"/>
      <c r="N954" s="160"/>
      <c r="O954" s="160"/>
      <c r="P954" s="160"/>
      <c r="Q954" s="160"/>
      <c r="R954" s="160"/>
      <c r="S954" s="160"/>
      <c r="T954" s="160"/>
      <c r="U954" s="160"/>
      <c r="V954" s="160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</row>
    <row r="955" spans="1:36" ht="15.75" customHeight="1" x14ac:dyDescent="0.3">
      <c r="A955" s="160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0"/>
      <c r="V955" s="160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</row>
    <row r="956" spans="1:36" ht="15.75" customHeight="1" x14ac:dyDescent="0.3">
      <c r="A956" s="160"/>
      <c r="B956" s="160"/>
      <c r="C956" s="160"/>
      <c r="D956" s="160"/>
      <c r="E956" s="160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0"/>
      <c r="V956" s="160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</row>
    <row r="957" spans="1:36" ht="15.75" customHeight="1" x14ac:dyDescent="0.3">
      <c r="A957" s="160"/>
      <c r="B957" s="160"/>
      <c r="C957" s="160"/>
      <c r="D957" s="160"/>
      <c r="E957" s="160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0"/>
      <c r="V957" s="160"/>
      <c r="W957" s="160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</row>
    <row r="958" spans="1:36" ht="15.75" customHeight="1" x14ac:dyDescent="0.3">
      <c r="A958" s="160"/>
      <c r="B958" s="160"/>
      <c r="C958" s="160"/>
      <c r="D958" s="160"/>
      <c r="E958" s="160"/>
      <c r="F958" s="160"/>
      <c r="G958" s="160"/>
      <c r="H958" s="160"/>
      <c r="I958" s="160"/>
      <c r="J958" s="160"/>
      <c r="K958" s="160"/>
      <c r="L958" s="160"/>
      <c r="M958" s="160"/>
      <c r="N958" s="160"/>
      <c r="O958" s="160"/>
      <c r="P958" s="160"/>
      <c r="Q958" s="160"/>
      <c r="R958" s="160"/>
      <c r="S958" s="160"/>
      <c r="T958" s="160"/>
      <c r="U958" s="160"/>
      <c r="V958" s="160"/>
      <c r="W958" s="160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</row>
    <row r="959" spans="1:36" ht="15.75" customHeight="1" x14ac:dyDescent="0.3">
      <c r="A959" s="160"/>
      <c r="B959" s="160"/>
      <c r="C959" s="160"/>
      <c r="D959" s="160"/>
      <c r="E959" s="160"/>
      <c r="F959" s="160"/>
      <c r="G959" s="160"/>
      <c r="H959" s="160"/>
      <c r="I959" s="160"/>
      <c r="J959" s="160"/>
      <c r="K959" s="160"/>
      <c r="L959" s="160"/>
      <c r="M959" s="160"/>
      <c r="N959" s="160"/>
      <c r="O959" s="160"/>
      <c r="P959" s="160"/>
      <c r="Q959" s="160"/>
      <c r="R959" s="160"/>
      <c r="S959" s="160"/>
      <c r="T959" s="160"/>
      <c r="U959" s="160"/>
      <c r="V959" s="160"/>
      <c r="W959" s="160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</row>
    <row r="960" spans="1:36" ht="15.75" customHeight="1" x14ac:dyDescent="0.3">
      <c r="A960" s="160"/>
      <c r="B960" s="160"/>
      <c r="C960" s="160"/>
      <c r="D960" s="160"/>
      <c r="E960" s="160"/>
      <c r="F960" s="160"/>
      <c r="G960" s="160"/>
      <c r="H960" s="160"/>
      <c r="I960" s="160"/>
      <c r="J960" s="160"/>
      <c r="K960" s="160"/>
      <c r="L960" s="160"/>
      <c r="M960" s="160"/>
      <c r="N960" s="160"/>
      <c r="O960" s="160"/>
      <c r="P960" s="160"/>
      <c r="Q960" s="160"/>
      <c r="R960" s="160"/>
      <c r="S960" s="160"/>
      <c r="T960" s="160"/>
      <c r="U960" s="160"/>
      <c r="V960" s="160"/>
      <c r="W960" s="160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</row>
  </sheetData>
  <mergeCells count="15">
    <mergeCell ref="B63:G63"/>
    <mergeCell ref="I46:N46"/>
    <mergeCell ref="I63:N63"/>
    <mergeCell ref="B2:G2"/>
    <mergeCell ref="X11:Y11"/>
    <mergeCell ref="B31:C31"/>
    <mergeCell ref="I31:J31"/>
    <mergeCell ref="B5:D5"/>
    <mergeCell ref="I5:J5"/>
    <mergeCell ref="C6:D6"/>
    <mergeCell ref="C7:D7"/>
    <mergeCell ref="C8:D8"/>
    <mergeCell ref="B11:F11"/>
    <mergeCell ref="I11:M11"/>
    <mergeCell ref="B46:G46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8A157FF-4A11-4644-8070-4271757D3FD3}">
          <x14:formula1>
            <xm:f>'Input keuzevariabelen'!$D$11:$D$21</xm:f>
          </x14:formula1>
          <xm:sqref>C7:D7</xm:sqref>
        </x14:dataValidation>
        <x14:dataValidation type="list" allowBlank="1" showErrorMessage="1" xr:uid="{8311FC02-0281-4C46-BEFA-6B5F2FCD0015}">
          <x14:formula1>
            <xm:f>'Input keuzevariabelen'!$D$11:$D$18</xm:f>
          </x14:formula1>
          <xm:sqref>J8</xm:sqref>
        </x14:dataValidation>
        <x14:dataValidation type="list" allowBlank="1" showInputMessage="1" showErrorMessage="1" xr:uid="{E30617D6-43E0-2B48-AFF0-01DD2BB7B7E0}">
          <x14:formula1>
            <xm:f>'Input keuzevariabelen'!$E$11:$E$12</xm:f>
          </x14:formula1>
          <xm:sqref>C8:D8 J9</xm:sqref>
        </x14:dataValidation>
        <x14:dataValidation type="list" allowBlank="1" showInputMessage="1" showErrorMessage="1" xr:uid="{8986BE51-7B2F-AB4A-9A7B-9658F7A70ECB}">
          <x14:formula1>
            <xm:f>'Input keuzevariabelen'!$B$11:$B$21</xm:f>
          </x14:formula1>
          <xm:sqref>J7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B9935-B0D9-4749-BB64-CA620C1380E0}">
  <dimension ref="A1:AI45"/>
  <sheetViews>
    <sheetView showGridLines="0" topLeftCell="A2" zoomScale="85" zoomScaleNormal="85" workbookViewId="0">
      <selection activeCell="C6" sqref="C6:I6"/>
    </sheetView>
  </sheetViews>
  <sheetFormatPr defaultColWidth="8.59765625" defaultRowHeight="16.2" x14ac:dyDescent="0.3"/>
  <cols>
    <col min="1" max="1" width="8.59765625" style="156"/>
    <col min="2" max="2" width="22.59765625" style="156" bestFit="1" customWidth="1"/>
    <col min="3" max="3" width="11.59765625" style="156" bestFit="1" customWidth="1"/>
    <col min="4" max="7" width="9.8984375" style="156" bestFit="1" customWidth="1"/>
    <col min="8" max="9" width="5.59765625" style="156" bestFit="1" customWidth="1"/>
    <col min="10" max="21" width="8.59765625" style="156"/>
    <col min="22" max="22" width="23.3984375" style="156" bestFit="1" customWidth="1"/>
    <col min="23" max="23" width="9.8984375" style="156" bestFit="1" customWidth="1"/>
    <col min="24" max="26" width="11.59765625" style="156" bestFit="1" customWidth="1"/>
    <col min="27" max="27" width="8.59765625" style="156" bestFit="1" customWidth="1"/>
    <col min="28" max="29" width="5.59765625" style="156" bestFit="1" customWidth="1"/>
    <col min="30" max="16384" width="8.59765625" style="156"/>
  </cols>
  <sheetData>
    <row r="1" spans="1:35" s="3" customFormat="1" ht="49.5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s="3" customFormat="1" ht="49.5" customHeight="1" x14ac:dyDescent="0.3">
      <c r="A2" s="2"/>
      <c r="B2" s="332" t="s">
        <v>125</v>
      </c>
      <c r="C2" s="332"/>
      <c r="D2" s="332"/>
      <c r="E2" s="332"/>
      <c r="F2" s="332"/>
      <c r="G2" s="332"/>
      <c r="H2" s="332"/>
      <c r="I2" s="332"/>
      <c r="J2" s="332"/>
      <c r="K2" s="332"/>
      <c r="L2" s="274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"/>
      <c r="AE2" s="2"/>
      <c r="AF2" s="2"/>
      <c r="AG2" s="2"/>
      <c r="AH2" s="2"/>
      <c r="AI2" s="2"/>
    </row>
    <row r="3" spans="1:35" ht="16.8" thickBot="1" x14ac:dyDescent="0.35"/>
    <row r="4" spans="1:35" ht="17.399999999999999" thickTop="1" thickBot="1" x14ac:dyDescent="0.35">
      <c r="B4" s="370" t="s">
        <v>126</v>
      </c>
      <c r="C4" s="371"/>
      <c r="D4" s="371"/>
      <c r="E4" s="371"/>
      <c r="F4" s="371"/>
      <c r="G4" s="371"/>
      <c r="H4" s="371"/>
      <c r="I4" s="371"/>
      <c r="V4" s="370" t="s">
        <v>127</v>
      </c>
      <c r="W4" s="371"/>
      <c r="X4" s="371"/>
      <c r="Y4" s="371"/>
      <c r="Z4" s="371"/>
      <c r="AA4" s="371"/>
      <c r="AB4" s="371"/>
      <c r="AC4" s="371"/>
    </row>
    <row r="5" spans="1:35" ht="17.399999999999999" thickTop="1" thickBot="1" x14ac:dyDescent="0.35">
      <c r="B5" s="58" t="s">
        <v>128</v>
      </c>
      <c r="C5" s="56">
        <v>2019</v>
      </c>
      <c r="D5" s="58">
        <f>C5+1</f>
        <v>2020</v>
      </c>
      <c r="E5" s="56">
        <f>D5+1</f>
        <v>2021</v>
      </c>
      <c r="F5" s="58">
        <f t="shared" ref="F5" si="0">E5+1</f>
        <v>2022</v>
      </c>
      <c r="G5" s="56">
        <f t="shared" ref="G5" si="1">F5+1</f>
        <v>2023</v>
      </c>
      <c r="H5" s="58">
        <f t="shared" ref="H5" si="2">G5+1</f>
        <v>2024</v>
      </c>
      <c r="I5" s="56">
        <f t="shared" ref="I5" si="3">H5+1</f>
        <v>2025</v>
      </c>
      <c r="V5" s="58" t="s">
        <v>128</v>
      </c>
      <c r="W5" s="56">
        <v>2019</v>
      </c>
      <c r="X5" s="58">
        <f>W5+1</f>
        <v>2020</v>
      </c>
      <c r="Y5" s="56">
        <f>X5+1</f>
        <v>2021</v>
      </c>
      <c r="Z5" s="58">
        <f t="shared" ref="Z5" si="4">Y5+1</f>
        <v>2022</v>
      </c>
      <c r="AA5" s="56">
        <f t="shared" ref="AA5" si="5">Z5+1</f>
        <v>2023</v>
      </c>
      <c r="AB5" s="58">
        <f t="shared" ref="AB5" si="6">AA5+1</f>
        <v>2024</v>
      </c>
      <c r="AC5" s="56">
        <f t="shared" ref="AC5" si="7">AB5+1</f>
        <v>2025</v>
      </c>
    </row>
    <row r="6" spans="1:35" ht="17.399999999999999" thickTop="1" thickBot="1" x14ac:dyDescent="0.35">
      <c r="B6" s="58"/>
      <c r="C6" s="367" t="s">
        <v>13</v>
      </c>
      <c r="D6" s="368"/>
      <c r="E6" s="368"/>
      <c r="F6" s="368"/>
      <c r="G6" s="368"/>
      <c r="H6" s="368"/>
      <c r="I6" s="369"/>
      <c r="V6" s="58"/>
      <c r="W6" s="367" t="s">
        <v>13</v>
      </c>
      <c r="X6" s="368"/>
      <c r="Y6" s="368"/>
      <c r="Z6" s="368"/>
      <c r="AA6" s="368"/>
      <c r="AB6" s="368"/>
      <c r="AC6" s="369"/>
    </row>
    <row r="7" spans="1:35" ht="17.399999999999999" thickTop="1" thickBot="1" x14ac:dyDescent="0.35">
      <c r="B7" s="51" t="s">
        <v>129</v>
      </c>
      <c r="C7" s="52">
        <f>SUMIFS(Data!$J:$J,Data!$H:$H,"Aardgasverbruik",Data!$Q:$Q,$B7,Data!$E:$E,C$5,Data!$F:$F,$C$6)</f>
        <v>166403</v>
      </c>
      <c r="D7" s="52">
        <f>SUMIFS(Data!$J:$J,Data!$H:$H,"Aardgasverbruik",Data!$Q:$Q,$B7,Data!$E:$E,D$5,Data!$F:$F,$C$6)</f>
        <v>157895</v>
      </c>
      <c r="E7" s="52">
        <f>SUMIFS(Data!$J:$J,Data!$H:$H,"Aardgasverbruik",Data!$Q:$Q,$B7,Data!$E:$E,E$5,Data!$F:$F,$C$6)</f>
        <v>164710</v>
      </c>
      <c r="F7" s="52">
        <f>SUMIFS(Data!$J:$J,Data!$H:$H,"Aardgasverbruik",Data!$Q:$Q,$B7,Data!$E:$E,F$5,Data!$F:$F,$C$6)</f>
        <v>136412</v>
      </c>
      <c r="G7" s="52">
        <f>SUMIFS(Data!$J:$J,Data!$H:$H,"Aardgasverbruik",Data!$Q:$Q,$B7,Data!$E:$E,G$5,Data!$F:$F,$C$6)</f>
        <v>101632</v>
      </c>
      <c r="H7" s="52">
        <f>SUMIFS(Data!$J:$J,Data!$H:$H,"Aardgasverbruik",Data!$Q:$Q,$B7,Data!$E:$E,H$5,Data!$F:$F,$C$6)</f>
        <v>0</v>
      </c>
      <c r="I7" s="52">
        <f>SUMIFS(Data!$J:$J,Data!$H:$H,"Aardgasverbruik",Data!$Q:$Q,$B7,Data!$E:$E,I$5,Data!$F:$F,$C$6)</f>
        <v>0</v>
      </c>
      <c r="V7" s="51" t="s">
        <v>129</v>
      </c>
      <c r="W7" s="52">
        <f>SUMIFS(Data!$J:$J,Data!$H:$H,"Elektriciteitsverbruik - gr*",Data!$Q:$Q,$V7,Data!$E:$E,W$5,Data!$F:$F,$W$6)</f>
        <v>736956</v>
      </c>
      <c r="X7" s="52">
        <f>SUMIFS(Data!$J:$J,Data!$H:$H,"Elektriciteitsverbruik - gr*",Data!$Q:$Q,$V7,Data!$E:$E,X$5,Data!$F:$F,$W$6)</f>
        <v>691204.5</v>
      </c>
      <c r="Y7" s="52">
        <f>SUMIFS(Data!$J:$J,Data!$H:$H,"Elektriciteitsverbruik - gr*",Data!$Q:$Q,$V7,Data!$E:$E,Y$5,Data!$F:$F,$W$6)</f>
        <v>676474.9</v>
      </c>
      <c r="Z7" s="52">
        <f>SUMIFS(Data!$J:$J,Data!$H:$H,"Elektriciteitsverbruik - gr*",Data!$Q:$Q,$V7,Data!$E:$E,Z$5,Data!$F:$F,$W$6)</f>
        <v>667190</v>
      </c>
      <c r="AA7" s="52">
        <f>SUMIFS(Data!$J:$J,Data!$H:$H,"Elektriciteitsverbruik - gr*",Data!$Q:$Q,$V7,Data!$E:$E,AA$5,Data!$F:$F,$W$6)</f>
        <v>0</v>
      </c>
      <c r="AB7" s="52">
        <f>SUMIFS(Data!$J:$J,Data!$H:$H,"Elektriciteitsverbruik - gr*",Data!$Q:$Q,$V7,Data!$E:$E,AB$5,Data!$F:$F,$W$6)</f>
        <v>0</v>
      </c>
      <c r="AC7" s="52">
        <f>SUMIFS(Data!$J:$J,Data!$H:$H,"Elektriciteitsverbruik - gr*",Data!$Q:$Q,$V7,Data!$E:$E,AC$5,Data!$F:$F,$W$6)</f>
        <v>0</v>
      </c>
    </row>
    <row r="8" spans="1:35" ht="17.399999999999999" thickTop="1" thickBot="1" x14ac:dyDescent="0.35">
      <c r="B8" s="51" t="s">
        <v>130</v>
      </c>
      <c r="C8" s="52">
        <f>SUMIFS(Data!$J:$J,Data!$H:$H,"Aardgasverbruik",Data!$Q:$Q,$B8,Data!$E:$E,C$5,Data!$F:$F,$C$6)</f>
        <v>0</v>
      </c>
      <c r="D8" s="52">
        <f>SUMIFS(Data!$J:$J,Data!$H:$H,"Aardgasverbruik",Data!$Q:$Q,$B8,Data!$E:$E,D$5,Data!$F:$F,$C$6)</f>
        <v>2453</v>
      </c>
      <c r="E8" s="52">
        <f>SUMIFS(Data!$J:$J,Data!$H:$H,"Aardgasverbruik",Data!$Q:$Q,$B8,Data!$E:$E,E$5,Data!$F:$F,$C$6)</f>
        <v>3945</v>
      </c>
      <c r="F8" s="52">
        <f>SUMIFS(Data!$J:$J,Data!$H:$H,"Aardgasverbruik",Data!$Q:$Q,$B8,Data!$E:$E,F$5,Data!$F:$F,$C$6)</f>
        <v>0</v>
      </c>
      <c r="G8" s="52">
        <f>SUMIFS(Data!$J:$J,Data!$H:$H,"Aardgasverbruik",Data!$Q:$Q,$B8,Data!$E:$E,G$5,Data!$F:$F,$C$6)</f>
        <v>0</v>
      </c>
      <c r="H8" s="52">
        <f>SUMIFS(Data!$J:$J,Data!$H:$H,"Aardgasverbruik",Data!$Q:$Q,$B8,Data!$E:$E,H$5,Data!$F:$F,$C$6)</f>
        <v>0</v>
      </c>
      <c r="I8" s="52">
        <f>SUMIFS(Data!$J:$J,Data!$H:$H,"Aardgasverbruik",Data!$Q:$Q,$B8,Data!$E:$E,I$5,Data!$F:$F,$C$6)</f>
        <v>0</v>
      </c>
      <c r="V8" s="51" t="s">
        <v>130</v>
      </c>
      <c r="W8" s="52">
        <f>SUMIFS(Data!$J:$J,Data!$H:$H,"Elektriciteitsverbruik - gr*",Data!$Q:$Q,$V8,Data!$E:$E,W$5,Data!$F:$F,$W$6)</f>
        <v>0</v>
      </c>
      <c r="X8" s="52">
        <f>SUMIFS(Data!$J:$J,Data!$H:$H,"Elektriciteitsverbruik - gr*",Data!$Q:$Q,$V8,Data!$E:$E,X$5,Data!$F:$F,$W$6)</f>
        <v>10172.039999999999</v>
      </c>
      <c r="Y8" s="52">
        <f>SUMIFS(Data!$J:$J,Data!$H:$H,"Elektriciteitsverbruik - gr*",Data!$Q:$Q,$V8,Data!$E:$E,Y$5,Data!$F:$F,$W$6)</f>
        <v>11187</v>
      </c>
      <c r="Z8" s="52">
        <f>SUMIFS(Data!$J:$J,Data!$H:$H,"Elektriciteitsverbruik - gr*",Data!$Q:$Q,$V8,Data!$E:$E,Z$5,Data!$F:$F,$W$6)</f>
        <v>0</v>
      </c>
      <c r="AA8" s="52">
        <f>SUMIFS(Data!$J:$J,Data!$H:$H,"Elektriciteitsverbruik - gr*",Data!$Q:$Q,$V8,Data!$E:$E,AA$5,Data!$F:$F,$W$6)</f>
        <v>0</v>
      </c>
      <c r="AB8" s="52">
        <f>SUMIFS(Data!$J:$J,Data!$H:$H,"Elektriciteitsverbruik - gr*",Data!$Q:$Q,$V8,Data!$E:$E,AB$5,Data!$F:$F,$W$6)</f>
        <v>0</v>
      </c>
      <c r="AC8" s="52">
        <f>SUMIFS(Data!$J:$J,Data!$H:$H,"Elektriciteitsverbruik - gr*",Data!$Q:$Q,$V8,Data!$E:$E,AC$5,Data!$F:$F,$W$6)</f>
        <v>0</v>
      </c>
    </row>
    <row r="9" spans="1:35" ht="17.399999999999999" thickTop="1" thickBot="1" x14ac:dyDescent="0.35">
      <c r="B9" s="51" t="s">
        <v>131</v>
      </c>
      <c r="C9" s="52">
        <f>SUMIFS(Data!$J:$J,Data!$H:$H,"Aardgasverbruik",Data!$Q:$Q,$B9,Data!$E:$E,C$5,Data!$F:$F,$C$6)</f>
        <v>959119</v>
      </c>
      <c r="D9" s="52">
        <f>SUMIFS(Data!$J:$J,Data!$H:$H,"Aardgasverbruik",Data!$Q:$Q,$B9,Data!$E:$E,D$5,Data!$F:$F,$C$6)</f>
        <v>786833</v>
      </c>
      <c r="E9" s="52">
        <f>SUMIFS(Data!$J:$J,Data!$H:$H,"Aardgasverbruik",Data!$Q:$Q,$B9,Data!$E:$E,E$5,Data!$F:$F,$C$6)</f>
        <v>828227</v>
      </c>
      <c r="F9" s="52">
        <f>SUMIFS(Data!$J:$J,Data!$H:$H,"Aardgasverbruik",Data!$Q:$Q,$B9,Data!$E:$E,F$5,Data!$F:$F,$C$6)</f>
        <v>776652</v>
      </c>
      <c r="G9" s="52">
        <f>SUMIFS(Data!$J:$J,Data!$H:$H,"Aardgasverbruik",Data!$Q:$Q,$B9,Data!$E:$E,G$5,Data!$F:$F,$C$6)</f>
        <v>666981</v>
      </c>
      <c r="H9" s="52">
        <f>SUMIFS(Data!$J:$J,Data!$H:$H,"Aardgasverbruik",Data!$Q:$Q,$B9,Data!$E:$E,H$5,Data!$F:$F,$C$6)</f>
        <v>0</v>
      </c>
      <c r="I9" s="52">
        <f>SUMIFS(Data!$J:$J,Data!$H:$H,"Aardgasverbruik",Data!$Q:$Q,$B9,Data!$E:$E,I$5,Data!$F:$F,$C$6)</f>
        <v>0</v>
      </c>
      <c r="V9" s="51" t="s">
        <v>131</v>
      </c>
      <c r="W9" s="52">
        <f>SUMIFS(Data!$J:$J,Data!$H:$H,"Elektriciteitsverbruik - gr*",Data!$Q:$Q,$V9,Data!$E:$E,W$5,Data!$F:$F,$W$6)</f>
        <v>100000</v>
      </c>
      <c r="X9" s="52">
        <f>SUMIFS(Data!$J:$J,Data!$H:$H,"Elektriciteitsverbruik - gr*",Data!$Q:$Q,$V9,Data!$E:$E,X$5,Data!$F:$F,$W$6)</f>
        <v>375000</v>
      </c>
      <c r="Y9" s="52">
        <f>SUMIFS(Data!$J:$J,Data!$H:$H,"Elektriciteitsverbruik - gr*",Data!$Q:$Q,$V9,Data!$E:$E,Y$5,Data!$F:$F,$W$6)</f>
        <v>1050000</v>
      </c>
      <c r="Z9" s="52">
        <f>SUMIFS(Data!$J:$J,Data!$H:$H,"Elektriciteitsverbruik - gr*",Data!$Q:$Q,$V9,Data!$E:$E,Z$5,Data!$F:$F,$W$6)</f>
        <v>2574193.2999999998</v>
      </c>
      <c r="AA9" s="52">
        <f>SUMIFS(Data!$J:$J,Data!$H:$H,"Elektriciteitsverbruik - gr*",Data!$Q:$Q,$V9,Data!$E:$E,AA$5,Data!$F:$F,$W$6)</f>
        <v>0</v>
      </c>
      <c r="AB9" s="52">
        <f>SUMIFS(Data!$J:$J,Data!$H:$H,"Elektriciteitsverbruik - gr*",Data!$Q:$Q,$V9,Data!$E:$E,AB$5,Data!$F:$F,$W$6)</f>
        <v>0</v>
      </c>
      <c r="AC9" s="52">
        <f>SUMIFS(Data!$J:$J,Data!$H:$H,"Elektriciteitsverbruik - gr*",Data!$Q:$Q,$V9,Data!$E:$E,AC$5,Data!$F:$F,$W$6)</f>
        <v>0</v>
      </c>
    </row>
    <row r="10" spans="1:35" ht="17.399999999999999" thickTop="1" thickBot="1" x14ac:dyDescent="0.35">
      <c r="B10" s="51"/>
      <c r="C10" s="52">
        <f>SUMIFS(Data!$J:$J,Data!$H:$H,"Aardgasverbruik",Data!$Q:$Q,$B10,Data!$E:$E,C$5,Data!$F:$F,$C$6)</f>
        <v>0</v>
      </c>
      <c r="D10" s="52">
        <f>SUMIFS(Data!$J:$J,Data!$H:$H,"Aardgasverbruik",Data!$Q:$Q,$B10,Data!$E:$E,D$5,Data!$F:$F,$C$6)</f>
        <v>0</v>
      </c>
      <c r="E10" s="52">
        <f>SUMIFS(Data!$J:$J,Data!$H:$H,"Aardgasverbruik",Data!$Q:$Q,$B10,Data!$E:$E,E$5,Data!$F:$F,$C$6)</f>
        <v>0</v>
      </c>
      <c r="F10" s="52">
        <f>SUMIFS(Data!$J:$J,Data!$H:$H,"Aardgasverbruik",Data!$Q:$Q,$B10,Data!$E:$E,F$5,Data!$F:$F,$C$6)</f>
        <v>0</v>
      </c>
      <c r="G10" s="52">
        <f>SUMIFS(Data!$J:$J,Data!$H:$H,"Aardgasverbruik",Data!$Q:$Q,$B10,Data!$E:$E,G$5,Data!$F:$F,$C$6)</f>
        <v>0</v>
      </c>
      <c r="H10" s="52">
        <f>SUMIFS(Data!$J:$J,Data!$H:$H,"Aardgasverbruik",Data!$Q:$Q,$B10,Data!$E:$E,H$5,Data!$F:$F,$C$6)</f>
        <v>0</v>
      </c>
      <c r="I10" s="52">
        <f>SUMIFS(Data!$J:$J,Data!$H:$H,"Aardgasverbruik",Data!$Q:$Q,$B10,Data!$E:$E,I$5,Data!$F:$F,$C$6)</f>
        <v>0</v>
      </c>
      <c r="V10" s="51"/>
      <c r="W10" s="52">
        <f>SUMIFS(Data!$J:$J,Data!$H:$H,"Elektriciteitsverbruik - gr*",Data!$Q:$Q,$V10,Data!$E:$E,W$5,Data!$F:$F,$W$6)</f>
        <v>0</v>
      </c>
      <c r="X10" s="52">
        <f>SUMIFS(Data!$J:$J,Data!$H:$H,"Elektriciteitsverbruik - gr*",Data!$Q:$Q,$V10,Data!$E:$E,X$5,Data!$F:$F,$W$6)</f>
        <v>0</v>
      </c>
      <c r="Y10" s="52">
        <f>SUMIFS(Data!$J:$J,Data!$H:$H,"Elektriciteitsverbruik - gr*",Data!$Q:$Q,$V10,Data!$E:$E,Y$5,Data!$F:$F,$W$6)</f>
        <v>0</v>
      </c>
      <c r="Z10" s="52">
        <f>SUMIFS(Data!$J:$J,Data!$H:$H,"Elektriciteitsverbruik - gr*",Data!$Q:$Q,$V10,Data!$E:$E,Z$5,Data!$F:$F,$W$6)</f>
        <v>0</v>
      </c>
      <c r="AA10" s="52">
        <f>SUMIFS(Data!$J:$J,Data!$H:$H,"Elektriciteitsverbruik - gr*",Data!$Q:$Q,$V10,Data!$E:$E,AA$5,Data!$F:$F,$W$6)</f>
        <v>0</v>
      </c>
      <c r="AB10" s="52">
        <f>SUMIFS(Data!$J:$J,Data!$H:$H,"Elektriciteitsverbruik - gr*",Data!$Q:$Q,$V10,Data!$E:$E,AB$5,Data!$F:$F,$W$6)</f>
        <v>0</v>
      </c>
      <c r="AC10" s="52">
        <f>SUMIFS(Data!$J:$J,Data!$H:$H,"Elektriciteitsverbruik - gr*",Data!$Q:$Q,$V10,Data!$E:$E,AC$5,Data!$F:$F,$W$6)</f>
        <v>0</v>
      </c>
    </row>
    <row r="11" spans="1:35" ht="17.399999999999999" thickTop="1" thickBot="1" x14ac:dyDescent="0.35">
      <c r="B11" s="51"/>
      <c r="C11" s="52">
        <f>SUMIFS(Data!$J:$J,Data!$H:$H,"Aardgasverbruik",Data!$Q:$Q,$B11,Data!$E:$E,C$5,Data!$F:$F,$C$6)</f>
        <v>0</v>
      </c>
      <c r="D11" s="52">
        <f>SUMIFS(Data!$J:$J,Data!$H:$H,"Aardgasverbruik",Data!$Q:$Q,$B11,Data!$E:$E,D$5,Data!$F:$F,$C$6)</f>
        <v>0</v>
      </c>
      <c r="E11" s="52">
        <f>SUMIFS(Data!$J:$J,Data!$H:$H,"Aardgasverbruik",Data!$Q:$Q,$B11,Data!$E:$E,E$5,Data!$F:$F,$C$6)</f>
        <v>0</v>
      </c>
      <c r="F11" s="52">
        <f>SUMIFS(Data!$J:$J,Data!$H:$H,"Aardgasverbruik",Data!$Q:$Q,$B11,Data!$E:$E,F$5,Data!$F:$F,$C$6)</f>
        <v>0</v>
      </c>
      <c r="G11" s="52">
        <f>SUMIFS(Data!$J:$J,Data!$H:$H,"Aardgasverbruik",Data!$Q:$Q,$B11,Data!$E:$E,G$5,Data!$F:$F,$C$6)</f>
        <v>0</v>
      </c>
      <c r="H11" s="52">
        <f>SUMIFS(Data!$J:$J,Data!$H:$H,"Aardgasverbruik",Data!$Q:$Q,$B11,Data!$E:$E,H$5,Data!$F:$F,$C$6)</f>
        <v>0</v>
      </c>
      <c r="I11" s="52">
        <f>SUMIFS(Data!$J:$J,Data!$H:$H,"Aardgasverbruik",Data!$Q:$Q,$B11,Data!$E:$E,I$5,Data!$F:$F,$C$6)</f>
        <v>0</v>
      </c>
      <c r="V11" s="51"/>
      <c r="W11" s="52">
        <f>SUMIFS(Data!$J:$J,Data!$H:$H,"Elektriciteitsverbruik - gr*",Data!$Q:$Q,$V11,Data!$E:$E,W$5,Data!$F:$F,$W$6)</f>
        <v>0</v>
      </c>
      <c r="X11" s="52">
        <f>SUMIFS(Data!$J:$J,Data!$H:$H,"Elektriciteitsverbruik - gr*",Data!$Q:$Q,$V11,Data!$E:$E,X$5,Data!$F:$F,$W$6)</f>
        <v>0</v>
      </c>
      <c r="Y11" s="52">
        <f>SUMIFS(Data!$J:$J,Data!$H:$H,"Elektriciteitsverbruik - gr*",Data!$Q:$Q,$V11,Data!$E:$E,Y$5,Data!$F:$F,$W$6)</f>
        <v>0</v>
      </c>
      <c r="Z11" s="52">
        <f>SUMIFS(Data!$J:$J,Data!$H:$H,"Elektriciteitsverbruik - gr*",Data!$Q:$Q,$V11,Data!$E:$E,Z$5,Data!$F:$F,$W$6)</f>
        <v>0</v>
      </c>
      <c r="AA11" s="52">
        <f>SUMIFS(Data!$J:$J,Data!$H:$H,"Elektriciteitsverbruik - gr*",Data!$Q:$Q,$V11,Data!$E:$E,AA$5,Data!$F:$F,$W$6)</f>
        <v>0</v>
      </c>
      <c r="AB11" s="52">
        <f>SUMIFS(Data!$J:$J,Data!$H:$H,"Elektriciteitsverbruik - gr*",Data!$Q:$Q,$V11,Data!$E:$E,AB$5,Data!$F:$F,$W$6)</f>
        <v>0</v>
      </c>
      <c r="AC11" s="52">
        <f>SUMIFS(Data!$J:$J,Data!$H:$H,"Elektriciteitsverbruik - gr*",Data!$Q:$Q,$V11,Data!$E:$E,AC$5,Data!$F:$F,$W$6)</f>
        <v>0</v>
      </c>
    </row>
    <row r="12" spans="1:35" ht="17.399999999999999" thickTop="1" thickBot="1" x14ac:dyDescent="0.35">
      <c r="B12" s="51"/>
      <c r="C12" s="52">
        <f>SUMIFS(Data!$J:$J,Data!$H:$H,"Aardgasverbruik",Data!$Q:$Q,$B12,Data!$E:$E,C$5,Data!$F:$F,$C$6)</f>
        <v>0</v>
      </c>
      <c r="D12" s="52">
        <f>SUMIFS(Data!$J:$J,Data!$H:$H,"Aardgasverbruik",Data!$Q:$Q,$B12,Data!$E:$E,D$5,Data!$F:$F,$C$6)</f>
        <v>0</v>
      </c>
      <c r="E12" s="52">
        <f>SUMIFS(Data!$J:$J,Data!$H:$H,"Aardgasverbruik",Data!$Q:$Q,$B12,Data!$E:$E,E$5,Data!$F:$F,$C$6)</f>
        <v>0</v>
      </c>
      <c r="F12" s="52">
        <f>SUMIFS(Data!$J:$J,Data!$H:$H,"Aardgasverbruik",Data!$Q:$Q,$B12,Data!$E:$E,F$5,Data!$F:$F,$C$6)</f>
        <v>0</v>
      </c>
      <c r="G12" s="52">
        <f>SUMIFS(Data!$J:$J,Data!$H:$H,"Aardgasverbruik",Data!$Q:$Q,$B12,Data!$E:$E,G$5,Data!$F:$F,$C$6)</f>
        <v>0</v>
      </c>
      <c r="H12" s="52">
        <f>SUMIFS(Data!$J:$J,Data!$H:$H,"Aardgasverbruik",Data!$Q:$Q,$B12,Data!$E:$E,H$5,Data!$F:$F,$C$6)</f>
        <v>0</v>
      </c>
      <c r="I12" s="52">
        <f>SUMIFS(Data!$J:$J,Data!$H:$H,"Aardgasverbruik",Data!$Q:$Q,$B12,Data!$E:$E,I$5,Data!$F:$F,$C$6)</f>
        <v>0</v>
      </c>
      <c r="V12" s="51"/>
      <c r="W12" s="52">
        <f>SUMIFS(Data!$J:$J,Data!$H:$H,"Elektriciteitsverbruik - gr*",Data!$Q:$Q,$V12,Data!$E:$E,W$5,Data!$F:$F,$W$6)</f>
        <v>0</v>
      </c>
      <c r="X12" s="52">
        <f>SUMIFS(Data!$J:$J,Data!$H:$H,"Elektriciteitsverbruik - gr*",Data!$Q:$Q,$V12,Data!$E:$E,X$5,Data!$F:$F,$W$6)</f>
        <v>0</v>
      </c>
      <c r="Y12" s="52">
        <f>SUMIFS(Data!$J:$J,Data!$H:$H,"Elektriciteitsverbruik - gr*",Data!$Q:$Q,$V12,Data!$E:$E,Y$5,Data!$F:$F,$W$6)</f>
        <v>0</v>
      </c>
      <c r="Z12" s="52">
        <f>SUMIFS(Data!$J:$J,Data!$H:$H,"Elektriciteitsverbruik - gr*",Data!$Q:$Q,$V12,Data!$E:$E,Z$5,Data!$F:$F,$W$6)</f>
        <v>0</v>
      </c>
      <c r="AA12" s="52">
        <f>SUMIFS(Data!$J:$J,Data!$H:$H,"Elektriciteitsverbruik - gr*",Data!$Q:$Q,$V12,Data!$E:$E,AA$5,Data!$F:$F,$W$6)</f>
        <v>0</v>
      </c>
      <c r="AB12" s="52">
        <f>SUMIFS(Data!$J:$J,Data!$H:$H,"Elektriciteitsverbruik - gr*",Data!$Q:$Q,$V12,Data!$E:$E,AB$5,Data!$F:$F,$W$6)</f>
        <v>0</v>
      </c>
      <c r="AC12" s="52">
        <f>SUMIFS(Data!$J:$J,Data!$H:$H,"Elektriciteitsverbruik - gr*",Data!$Q:$Q,$V12,Data!$E:$E,AC$5,Data!$F:$F,$W$6)</f>
        <v>0</v>
      </c>
    </row>
    <row r="13" spans="1:35" ht="17.399999999999999" thickTop="1" thickBot="1" x14ac:dyDescent="0.35">
      <c r="B13" s="51"/>
      <c r="C13" s="52">
        <f>SUMIFS(Data!$J:$J,Data!$H:$H,"Aardgasverbruik",Data!$Q:$Q,$B13,Data!$E:$E,C$5,Data!$F:$F,$C$6)</f>
        <v>0</v>
      </c>
      <c r="D13" s="52">
        <f>SUMIFS(Data!$J:$J,Data!$H:$H,"Aardgasverbruik",Data!$Q:$Q,$B13,Data!$E:$E,D$5,Data!$F:$F,$C$6)</f>
        <v>0</v>
      </c>
      <c r="E13" s="52">
        <f>SUMIFS(Data!$J:$J,Data!$H:$H,"Aardgasverbruik",Data!$Q:$Q,$B13,Data!$E:$E,E$5,Data!$F:$F,$C$6)</f>
        <v>0</v>
      </c>
      <c r="F13" s="52">
        <f>SUMIFS(Data!$J:$J,Data!$H:$H,"Aardgasverbruik",Data!$Q:$Q,$B13,Data!$E:$E,F$5,Data!$F:$F,$C$6)</f>
        <v>0</v>
      </c>
      <c r="G13" s="52">
        <f>SUMIFS(Data!$J:$J,Data!$H:$H,"Aardgasverbruik",Data!$Q:$Q,$B13,Data!$E:$E,G$5,Data!$F:$F,$C$6)</f>
        <v>0</v>
      </c>
      <c r="H13" s="52">
        <f>SUMIFS(Data!$J:$J,Data!$H:$H,"Aardgasverbruik",Data!$Q:$Q,$B13,Data!$E:$E,H$5,Data!$F:$F,$C$6)</f>
        <v>0</v>
      </c>
      <c r="I13" s="52">
        <f>SUMIFS(Data!$J:$J,Data!$H:$H,"Aardgasverbruik",Data!$Q:$Q,$B13,Data!$E:$E,I$5,Data!$F:$F,$C$6)</f>
        <v>0</v>
      </c>
      <c r="V13" s="51"/>
      <c r="W13" s="52">
        <f>SUMIFS(Data!$J:$J,Data!$H:$H,"Elektriciteitsverbruik - gr*",Data!$Q:$Q,$V13,Data!$E:$E,W$5,Data!$F:$F,$W$6)</f>
        <v>0</v>
      </c>
      <c r="X13" s="52">
        <f>SUMIFS(Data!$J:$J,Data!$H:$H,"Elektriciteitsverbruik - gr*",Data!$Q:$Q,$V13,Data!$E:$E,X$5,Data!$F:$F,$W$6)</f>
        <v>0</v>
      </c>
      <c r="Y13" s="52">
        <f>SUMIFS(Data!$J:$J,Data!$H:$H,"Elektriciteitsverbruik - gr*",Data!$Q:$Q,$V13,Data!$E:$E,Y$5,Data!$F:$F,$W$6)</f>
        <v>0</v>
      </c>
      <c r="Z13" s="52">
        <f>SUMIFS(Data!$J:$J,Data!$H:$H,"Elektriciteitsverbruik - gr*",Data!$Q:$Q,$V13,Data!$E:$E,Z$5,Data!$F:$F,$W$6)</f>
        <v>0</v>
      </c>
      <c r="AA13" s="52">
        <f>SUMIFS(Data!$J:$J,Data!$H:$H,"Elektriciteitsverbruik - gr*",Data!$Q:$Q,$V13,Data!$E:$E,AA$5,Data!$F:$F,$W$6)</f>
        <v>0</v>
      </c>
      <c r="AB13" s="52">
        <f>SUMIFS(Data!$J:$J,Data!$H:$H,"Elektriciteitsverbruik - gr*",Data!$Q:$Q,$V13,Data!$E:$E,AB$5,Data!$F:$F,$W$6)</f>
        <v>0</v>
      </c>
      <c r="AC13" s="52">
        <f>SUMIFS(Data!$J:$J,Data!$H:$H,"Elektriciteitsverbruik - gr*",Data!$Q:$Q,$V13,Data!$E:$E,AC$5,Data!$F:$F,$W$6)</f>
        <v>0</v>
      </c>
    </row>
    <row r="14" spans="1:35" ht="17.399999999999999" thickTop="1" thickBot="1" x14ac:dyDescent="0.35">
      <c r="B14" s="51"/>
      <c r="C14" s="52">
        <f>SUMIFS(Data!$J:$J,Data!$H:$H,"Aardgasverbruik",Data!$Q:$Q,$B14,Data!$E:$E,C$5,Data!$F:$F,$C$6)</f>
        <v>0</v>
      </c>
      <c r="D14" s="52">
        <f>SUMIFS(Data!$J:$J,Data!$H:$H,"Aardgasverbruik",Data!$Q:$Q,$B14,Data!$E:$E,D$5,Data!$F:$F,$C$6)</f>
        <v>0</v>
      </c>
      <c r="E14" s="52">
        <f>SUMIFS(Data!$J:$J,Data!$H:$H,"Aardgasverbruik",Data!$Q:$Q,$B14,Data!$E:$E,E$5,Data!$F:$F,$C$6)</f>
        <v>0</v>
      </c>
      <c r="F14" s="52">
        <f>SUMIFS(Data!$J:$J,Data!$H:$H,"Aardgasverbruik",Data!$Q:$Q,$B14,Data!$E:$E,F$5,Data!$F:$F,$C$6)</f>
        <v>0</v>
      </c>
      <c r="G14" s="52">
        <f>SUMIFS(Data!$J:$J,Data!$H:$H,"Aardgasverbruik",Data!$Q:$Q,$B14,Data!$E:$E,G$5,Data!$F:$F,$C$6)</f>
        <v>0</v>
      </c>
      <c r="H14" s="52">
        <f>SUMIFS(Data!$J:$J,Data!$H:$H,"Aardgasverbruik",Data!$Q:$Q,$B14,Data!$E:$E,H$5,Data!$F:$F,$C$6)</f>
        <v>0</v>
      </c>
      <c r="I14" s="52">
        <f>SUMIFS(Data!$J:$J,Data!$H:$H,"Aardgasverbruik",Data!$Q:$Q,$B14,Data!$E:$E,I$5,Data!$F:$F,$C$6)</f>
        <v>0</v>
      </c>
      <c r="V14" s="51"/>
      <c r="W14" s="52">
        <f>SUMIFS(Data!$J:$J,Data!$H:$H,"Elektriciteitsverbruik - gr*",Data!$Q:$Q,$V14,Data!$E:$E,W$5,Data!$F:$F,$W$6)</f>
        <v>0</v>
      </c>
      <c r="X14" s="52">
        <f>SUMIFS(Data!$J:$J,Data!$H:$H,"Elektriciteitsverbruik - gr*",Data!$Q:$Q,$V14,Data!$E:$E,X$5,Data!$F:$F,$W$6)</f>
        <v>0</v>
      </c>
      <c r="Y14" s="52">
        <f>SUMIFS(Data!$J:$J,Data!$H:$H,"Elektriciteitsverbruik - gr*",Data!$Q:$Q,$V14,Data!$E:$E,Y$5,Data!$F:$F,$W$6)</f>
        <v>0</v>
      </c>
      <c r="Z14" s="52">
        <f>SUMIFS(Data!$J:$J,Data!$H:$H,"Elektriciteitsverbruik - gr*",Data!$Q:$Q,$V14,Data!$E:$E,Z$5,Data!$F:$F,$W$6)</f>
        <v>0</v>
      </c>
      <c r="AA14" s="52">
        <f>SUMIFS(Data!$J:$J,Data!$H:$H,"Elektriciteitsverbruik - gr*",Data!$Q:$Q,$V14,Data!$E:$E,AA$5,Data!$F:$F,$W$6)</f>
        <v>0</v>
      </c>
      <c r="AB14" s="52">
        <f>SUMIFS(Data!$J:$J,Data!$H:$H,"Elektriciteitsverbruik - gr*",Data!$Q:$Q,$V14,Data!$E:$E,AB$5,Data!$F:$F,$W$6)</f>
        <v>0</v>
      </c>
      <c r="AC14" s="52">
        <f>SUMIFS(Data!$J:$J,Data!$H:$H,"Elektriciteitsverbruik - gr*",Data!$Q:$Q,$V14,Data!$E:$E,AC$5,Data!$F:$F,$W$6)</f>
        <v>0</v>
      </c>
    </row>
    <row r="15" spans="1:35" ht="17.399999999999999" thickTop="1" thickBot="1" x14ac:dyDescent="0.35">
      <c r="B15" s="51"/>
      <c r="C15" s="52">
        <f>SUMIFS(Data!$J:$J,Data!$H:$H,"Aardgasverbruik",Data!$Q:$Q,$B15,Data!$E:$E,C$5,Data!$F:$F,$C$6)</f>
        <v>0</v>
      </c>
      <c r="D15" s="52">
        <f>SUMIFS(Data!$J:$J,Data!$H:$H,"Aardgasverbruik",Data!$Q:$Q,$B15,Data!$E:$E,D$5,Data!$F:$F,$C$6)</f>
        <v>0</v>
      </c>
      <c r="E15" s="52">
        <f>SUMIFS(Data!$J:$J,Data!$H:$H,"Aardgasverbruik",Data!$Q:$Q,$B15,Data!$E:$E,E$5,Data!$F:$F,$C$6)</f>
        <v>0</v>
      </c>
      <c r="F15" s="52">
        <f>SUMIFS(Data!$J:$J,Data!$H:$H,"Aardgasverbruik",Data!$Q:$Q,$B15,Data!$E:$E,F$5,Data!$F:$F,$C$6)</f>
        <v>0</v>
      </c>
      <c r="G15" s="52">
        <f>SUMIFS(Data!$J:$J,Data!$H:$H,"Aardgasverbruik",Data!$Q:$Q,$B15,Data!$E:$E,G$5,Data!$F:$F,$C$6)</f>
        <v>0</v>
      </c>
      <c r="H15" s="52">
        <f>SUMIFS(Data!$J:$J,Data!$H:$H,"Aardgasverbruik",Data!$Q:$Q,$B15,Data!$E:$E,H$5,Data!$F:$F,$C$6)</f>
        <v>0</v>
      </c>
      <c r="I15" s="52">
        <f>SUMIFS(Data!$J:$J,Data!$H:$H,"Aardgasverbruik",Data!$Q:$Q,$B15,Data!$E:$E,I$5,Data!$F:$F,$C$6)</f>
        <v>0</v>
      </c>
      <c r="V15" s="51"/>
      <c r="W15" s="52">
        <f>SUMIFS(Data!$J:$J,Data!$H:$H,"Elektriciteitsverbruik - gr*",Data!$Q:$Q,$V15,Data!$E:$E,W$5,Data!$F:$F,$W$6)</f>
        <v>0</v>
      </c>
      <c r="X15" s="52">
        <f>SUMIFS(Data!$J:$J,Data!$H:$H,"Elektriciteitsverbruik - gr*",Data!$Q:$Q,$V15,Data!$E:$E,X$5,Data!$F:$F,$W$6)</f>
        <v>0</v>
      </c>
      <c r="Y15" s="52">
        <f>SUMIFS(Data!$J:$J,Data!$H:$H,"Elektriciteitsverbruik - gr*",Data!$Q:$Q,$V15,Data!$E:$E,Y$5,Data!$F:$F,$W$6)</f>
        <v>0</v>
      </c>
      <c r="Z15" s="52">
        <f>SUMIFS(Data!$J:$J,Data!$H:$H,"Elektriciteitsverbruik - gr*",Data!$Q:$Q,$V15,Data!$E:$E,Z$5,Data!$F:$F,$W$6)</f>
        <v>0</v>
      </c>
      <c r="AA15" s="52">
        <f>SUMIFS(Data!$J:$J,Data!$H:$H,"Elektriciteitsverbruik - gr*",Data!$Q:$Q,$V15,Data!$E:$E,AA$5,Data!$F:$F,$W$6)</f>
        <v>0</v>
      </c>
      <c r="AB15" s="52">
        <f>SUMIFS(Data!$J:$J,Data!$H:$H,"Elektriciteitsverbruik - gr*",Data!$Q:$Q,$V15,Data!$E:$E,AB$5,Data!$F:$F,$W$6)</f>
        <v>0</v>
      </c>
      <c r="AC15" s="52">
        <f>SUMIFS(Data!$J:$J,Data!$H:$H,"Elektriciteitsverbruik - gr*",Data!$Q:$Q,$V15,Data!$E:$E,AC$5,Data!$F:$F,$W$6)</f>
        <v>0</v>
      </c>
    </row>
    <row r="16" spans="1:35" ht="17.399999999999999" thickTop="1" thickBot="1" x14ac:dyDescent="0.35">
      <c r="B16" s="51"/>
      <c r="C16" s="52">
        <f>SUMIFS(Data!$J:$J,Data!$H:$H,"Aardgasverbruik",Data!$Q:$Q,$B16,Data!$E:$E,C$5,Data!$F:$F,$C$6)</f>
        <v>0</v>
      </c>
      <c r="D16" s="52">
        <f>SUMIFS(Data!$J:$J,Data!$H:$H,"Aardgasverbruik",Data!$Q:$Q,$B16,Data!$E:$E,D$5,Data!$F:$F,$C$6)</f>
        <v>0</v>
      </c>
      <c r="E16" s="52">
        <f>SUMIFS(Data!$J:$J,Data!$H:$H,"Aardgasverbruik",Data!$Q:$Q,$B16,Data!$E:$E,E$5,Data!$F:$F,$C$6)</f>
        <v>0</v>
      </c>
      <c r="F16" s="52">
        <f>SUMIFS(Data!$J:$J,Data!$H:$H,"Aardgasverbruik",Data!$Q:$Q,$B16,Data!$E:$E,F$5,Data!$F:$F,$C$6)</f>
        <v>0</v>
      </c>
      <c r="G16" s="52">
        <f>SUMIFS(Data!$J:$J,Data!$H:$H,"Aardgasverbruik",Data!$Q:$Q,$B16,Data!$E:$E,G$5,Data!$F:$F,$C$6)</f>
        <v>0</v>
      </c>
      <c r="H16" s="52">
        <f>SUMIFS(Data!$J:$J,Data!$H:$H,"Aardgasverbruik",Data!$Q:$Q,$B16,Data!$E:$E,H$5,Data!$F:$F,$C$6)</f>
        <v>0</v>
      </c>
      <c r="I16" s="52">
        <f>SUMIFS(Data!$J:$J,Data!$H:$H,"Aardgasverbruik",Data!$Q:$Q,$B16,Data!$E:$E,I$5,Data!$F:$F,$C$6)</f>
        <v>0</v>
      </c>
      <c r="V16" s="51"/>
      <c r="W16" s="52">
        <f>SUMIFS(Data!$J:$J,Data!$H:$H,"Elektriciteitsverbruik - gr*",Data!$Q:$Q,$V16,Data!$E:$E,W$5,Data!$F:$F,$W$6)</f>
        <v>0</v>
      </c>
      <c r="X16" s="52">
        <f>SUMIFS(Data!$J:$J,Data!$H:$H,"Elektriciteitsverbruik - gr*",Data!$Q:$Q,$V16,Data!$E:$E,X$5,Data!$F:$F,$W$6)</f>
        <v>0</v>
      </c>
      <c r="Y16" s="52">
        <f>SUMIFS(Data!$J:$J,Data!$H:$H,"Elektriciteitsverbruik - gr*",Data!$Q:$Q,$V16,Data!$E:$E,Y$5,Data!$F:$F,$W$6)</f>
        <v>0</v>
      </c>
      <c r="Z16" s="52">
        <f>SUMIFS(Data!$J:$J,Data!$H:$H,"Elektriciteitsverbruik - gr*",Data!$Q:$Q,$V16,Data!$E:$E,Z$5,Data!$F:$F,$W$6)</f>
        <v>0</v>
      </c>
      <c r="AA16" s="52">
        <f>SUMIFS(Data!$J:$J,Data!$H:$H,"Elektriciteitsverbruik - gr*",Data!$Q:$Q,$V16,Data!$E:$E,AA$5,Data!$F:$F,$W$6)</f>
        <v>0</v>
      </c>
      <c r="AB16" s="52">
        <f>SUMIFS(Data!$J:$J,Data!$H:$H,"Elektriciteitsverbruik - gr*",Data!$Q:$Q,$V16,Data!$E:$E,AB$5,Data!$F:$F,$W$6)</f>
        <v>0</v>
      </c>
      <c r="AC16" s="52">
        <f>SUMIFS(Data!$J:$J,Data!$H:$H,"Elektriciteitsverbruik - gr*",Data!$Q:$Q,$V16,Data!$E:$E,AC$5,Data!$F:$F,$W$6)</f>
        <v>0</v>
      </c>
    </row>
    <row r="17" spans="2:29" ht="17.399999999999999" thickTop="1" thickBot="1" x14ac:dyDescent="0.35">
      <c r="B17" s="51"/>
      <c r="C17" s="52">
        <f>SUMIFS(Data!$J:$J,Data!$H:$H,"Aardgasverbruik",Data!$Q:$Q,$B17,Data!$E:$E,C$5,Data!$F:$F,$C$6)</f>
        <v>0</v>
      </c>
      <c r="D17" s="52">
        <f>SUMIFS(Data!$J:$J,Data!$H:$H,"Aardgasverbruik",Data!$Q:$Q,$B17,Data!$E:$E,D$5,Data!$F:$F,$C$6)</f>
        <v>0</v>
      </c>
      <c r="E17" s="52">
        <f>SUMIFS(Data!$J:$J,Data!$H:$H,"Aardgasverbruik",Data!$Q:$Q,$B17,Data!$E:$E,E$5,Data!$F:$F,$C$6)</f>
        <v>0</v>
      </c>
      <c r="F17" s="52">
        <f>SUMIFS(Data!$J:$J,Data!$H:$H,"Aardgasverbruik",Data!$Q:$Q,$B17,Data!$E:$E,F$5,Data!$F:$F,$C$6)</f>
        <v>0</v>
      </c>
      <c r="G17" s="52">
        <f>SUMIFS(Data!$J:$J,Data!$H:$H,"Aardgasverbruik",Data!$Q:$Q,$B17,Data!$E:$E,G$5,Data!$F:$F,$C$6)</f>
        <v>0</v>
      </c>
      <c r="H17" s="52">
        <f>SUMIFS(Data!$J:$J,Data!$H:$H,"Aardgasverbruik",Data!$Q:$Q,$B17,Data!$E:$E,H$5,Data!$F:$F,$C$6)</f>
        <v>0</v>
      </c>
      <c r="I17" s="52">
        <f>SUMIFS(Data!$J:$J,Data!$H:$H,"Aardgasverbruik",Data!$Q:$Q,$B17,Data!$E:$E,I$5,Data!$F:$F,$C$6)</f>
        <v>0</v>
      </c>
      <c r="V17" s="51"/>
      <c r="W17" s="52">
        <f>SUMIFS(Data!$J:$J,Data!$H:$H,"Elektriciteitsverbruik - gr*",Data!$Q:$Q,$V17,Data!$E:$E,W$5,Data!$F:$F,$W$6)</f>
        <v>0</v>
      </c>
      <c r="X17" s="52">
        <f>SUMIFS(Data!$J:$J,Data!$H:$H,"Elektriciteitsverbruik - gr*",Data!$Q:$Q,$V17,Data!$E:$E,X$5,Data!$F:$F,$W$6)</f>
        <v>0</v>
      </c>
      <c r="Y17" s="52">
        <f>SUMIFS(Data!$J:$J,Data!$H:$H,"Elektriciteitsverbruik - gr*",Data!$Q:$Q,$V17,Data!$E:$E,Y$5,Data!$F:$F,$W$6)</f>
        <v>0</v>
      </c>
      <c r="Z17" s="52">
        <f>SUMIFS(Data!$J:$J,Data!$H:$H,"Elektriciteitsverbruik - gr*",Data!$Q:$Q,$V17,Data!$E:$E,Z$5,Data!$F:$F,$W$6)</f>
        <v>0</v>
      </c>
      <c r="AA17" s="52">
        <f>SUMIFS(Data!$J:$J,Data!$H:$H,"Elektriciteitsverbruik - gr*",Data!$Q:$Q,$V17,Data!$E:$E,AA$5,Data!$F:$F,$W$6)</f>
        <v>0</v>
      </c>
      <c r="AB17" s="52">
        <f>SUMIFS(Data!$J:$J,Data!$H:$H,"Elektriciteitsverbruik - gr*",Data!$Q:$Q,$V17,Data!$E:$E,AB$5,Data!$F:$F,$W$6)</f>
        <v>0</v>
      </c>
      <c r="AC17" s="52">
        <f>SUMIFS(Data!$J:$J,Data!$H:$H,"Elektriciteitsverbruik - gr*",Data!$Q:$Q,$V17,Data!$E:$E,AC$5,Data!$F:$F,$W$6)</f>
        <v>0</v>
      </c>
    </row>
    <row r="18" spans="2:29" ht="17.399999999999999" thickTop="1" thickBot="1" x14ac:dyDescent="0.35">
      <c r="B18" s="51"/>
      <c r="C18" s="52">
        <f>SUMIFS(Data!$J:$J,Data!$H:$H,"Aardgasverbruik",Data!$Q:$Q,$B18,Data!$E:$E,C$5,Data!$F:$F,$C$6)</f>
        <v>0</v>
      </c>
      <c r="D18" s="52">
        <f>SUMIFS(Data!$J:$J,Data!$H:$H,"Aardgasverbruik",Data!$Q:$Q,$B18,Data!$E:$E,D$5,Data!$F:$F,$C$6)</f>
        <v>0</v>
      </c>
      <c r="E18" s="52">
        <f>SUMIFS(Data!$J:$J,Data!$H:$H,"Aardgasverbruik",Data!$Q:$Q,$B18,Data!$E:$E,E$5,Data!$F:$F,$C$6)</f>
        <v>0</v>
      </c>
      <c r="F18" s="52">
        <f>SUMIFS(Data!$J:$J,Data!$H:$H,"Aardgasverbruik",Data!$Q:$Q,$B18,Data!$E:$E,F$5,Data!$F:$F,$C$6)</f>
        <v>0</v>
      </c>
      <c r="G18" s="52">
        <f>SUMIFS(Data!$J:$J,Data!$H:$H,"Aardgasverbruik",Data!$Q:$Q,$B18,Data!$E:$E,G$5,Data!$F:$F,$C$6)</f>
        <v>0</v>
      </c>
      <c r="H18" s="52">
        <f>SUMIFS(Data!$J:$J,Data!$H:$H,"Aardgasverbruik",Data!$Q:$Q,$B18,Data!$E:$E,H$5,Data!$F:$F,$C$6)</f>
        <v>0</v>
      </c>
      <c r="I18" s="52">
        <f>SUMIFS(Data!$J:$J,Data!$H:$H,"Aardgasverbruik",Data!$Q:$Q,$B18,Data!$E:$E,I$5,Data!$F:$F,$C$6)</f>
        <v>0</v>
      </c>
      <c r="V18" s="51"/>
      <c r="W18" s="52">
        <f>SUMIFS(Data!$J:$J,Data!$H:$H,"Elektriciteitsverbruik - gr*",Data!$Q:$Q,$V18,Data!$E:$E,W$5,Data!$F:$F,$W$6)</f>
        <v>0</v>
      </c>
      <c r="X18" s="52">
        <f>SUMIFS(Data!$J:$J,Data!$H:$H,"Elektriciteitsverbruik - gr*",Data!$Q:$Q,$V18,Data!$E:$E,X$5,Data!$F:$F,$W$6)</f>
        <v>0</v>
      </c>
      <c r="Y18" s="52">
        <f>SUMIFS(Data!$J:$J,Data!$H:$H,"Elektriciteitsverbruik - gr*",Data!$Q:$Q,$V18,Data!$E:$E,Y$5,Data!$F:$F,$W$6)</f>
        <v>0</v>
      </c>
      <c r="Z18" s="52">
        <f>SUMIFS(Data!$J:$J,Data!$H:$H,"Elektriciteitsverbruik - gr*",Data!$Q:$Q,$V18,Data!$E:$E,Z$5,Data!$F:$F,$W$6)</f>
        <v>0</v>
      </c>
      <c r="AA18" s="52">
        <f>SUMIFS(Data!$J:$J,Data!$H:$H,"Elektriciteitsverbruik - gr*",Data!$Q:$Q,$V18,Data!$E:$E,AA$5,Data!$F:$F,$W$6)</f>
        <v>0</v>
      </c>
      <c r="AB18" s="52">
        <f>SUMIFS(Data!$J:$J,Data!$H:$H,"Elektriciteitsverbruik - gr*",Data!$Q:$Q,$V18,Data!$E:$E,AB$5,Data!$F:$F,$W$6)</f>
        <v>0</v>
      </c>
      <c r="AC18" s="52">
        <f>SUMIFS(Data!$J:$J,Data!$H:$H,"Elektriciteitsverbruik - gr*",Data!$Q:$Q,$V18,Data!$E:$E,AC$5,Data!$F:$F,$W$6)</f>
        <v>0</v>
      </c>
    </row>
    <row r="19" spans="2:29" ht="17.399999999999999" thickTop="1" thickBot="1" x14ac:dyDescent="0.35">
      <c r="B19" s="51"/>
      <c r="C19" s="52">
        <f>SUMIFS(Data!$J:$J,Data!$H:$H,"Aardgasverbruik",Data!$Q:$Q,$B19,Data!$E:$E,C$5,Data!$F:$F,$C$6)</f>
        <v>0</v>
      </c>
      <c r="D19" s="52">
        <f>SUMIFS(Data!$J:$J,Data!$H:$H,"Aardgasverbruik",Data!$Q:$Q,$B19,Data!$E:$E,D$5,Data!$F:$F,$C$6)</f>
        <v>0</v>
      </c>
      <c r="E19" s="52">
        <f>SUMIFS(Data!$J:$J,Data!$H:$H,"Aardgasverbruik",Data!$Q:$Q,$B19,Data!$E:$E,E$5,Data!$F:$F,$C$6)</f>
        <v>0</v>
      </c>
      <c r="F19" s="52">
        <f>SUMIFS(Data!$J:$J,Data!$H:$H,"Aardgasverbruik",Data!$Q:$Q,$B19,Data!$E:$E,F$5,Data!$F:$F,$C$6)</f>
        <v>0</v>
      </c>
      <c r="G19" s="52">
        <f>SUMIFS(Data!$J:$J,Data!$H:$H,"Aardgasverbruik",Data!$Q:$Q,$B19,Data!$E:$E,G$5,Data!$F:$F,$C$6)</f>
        <v>0</v>
      </c>
      <c r="H19" s="52">
        <f>SUMIFS(Data!$J:$J,Data!$H:$H,"Aardgasverbruik",Data!$Q:$Q,$B19,Data!$E:$E,H$5,Data!$F:$F,$C$6)</f>
        <v>0</v>
      </c>
      <c r="I19" s="52">
        <f>SUMIFS(Data!$J:$J,Data!$H:$H,"Aardgasverbruik",Data!$Q:$Q,$B19,Data!$E:$E,I$5,Data!$F:$F,$C$6)</f>
        <v>0</v>
      </c>
      <c r="V19" s="51"/>
      <c r="W19" s="52">
        <f>SUMIFS(Data!$J:$J,Data!$H:$H,"Elektriciteitsverbruik - gr*",Data!$Q:$Q,$V19,Data!$E:$E,W$5,Data!$F:$F,$W$6)</f>
        <v>0</v>
      </c>
      <c r="X19" s="52">
        <f>SUMIFS(Data!$J:$J,Data!$H:$H,"Elektriciteitsverbruik - gr*",Data!$Q:$Q,$V19,Data!$E:$E,X$5,Data!$F:$F,$W$6)</f>
        <v>0</v>
      </c>
      <c r="Y19" s="52">
        <f>SUMIFS(Data!$J:$J,Data!$H:$H,"Elektriciteitsverbruik - gr*",Data!$Q:$Q,$V19,Data!$E:$E,Y$5,Data!$F:$F,$W$6)</f>
        <v>0</v>
      </c>
      <c r="Z19" s="52">
        <f>SUMIFS(Data!$J:$J,Data!$H:$H,"Elektriciteitsverbruik - gr*",Data!$Q:$Q,$V19,Data!$E:$E,Z$5,Data!$F:$F,$W$6)</f>
        <v>0</v>
      </c>
      <c r="AA19" s="52">
        <f>SUMIFS(Data!$J:$J,Data!$H:$H,"Elektriciteitsverbruik - gr*",Data!$Q:$Q,$V19,Data!$E:$E,AA$5,Data!$F:$F,$W$6)</f>
        <v>0</v>
      </c>
      <c r="AB19" s="52">
        <f>SUMIFS(Data!$J:$J,Data!$H:$H,"Elektriciteitsverbruik - gr*",Data!$Q:$Q,$V19,Data!$E:$E,AB$5,Data!$F:$F,$W$6)</f>
        <v>0</v>
      </c>
      <c r="AC19" s="52">
        <f>SUMIFS(Data!$J:$J,Data!$H:$H,"Elektriciteitsverbruik - gr*",Data!$Q:$Q,$V19,Data!$E:$E,AC$5,Data!$F:$F,$W$6)</f>
        <v>0</v>
      </c>
    </row>
    <row r="20" spans="2:29" ht="17.399999999999999" thickTop="1" thickBot="1" x14ac:dyDescent="0.35">
      <c r="B20" s="51"/>
      <c r="C20" s="52">
        <f>SUMIFS(Data!$J:$J,Data!$H:$H,"Aardgasverbruik",Data!$Q:$Q,$B20,Data!$E:$E,C$5,Data!$F:$F,$C$6)</f>
        <v>0</v>
      </c>
      <c r="D20" s="52">
        <f>SUMIFS(Data!$J:$J,Data!$H:$H,"Aardgasverbruik",Data!$Q:$Q,$B20,Data!$E:$E,D$5,Data!$F:$F,$C$6)</f>
        <v>0</v>
      </c>
      <c r="E20" s="52">
        <f>SUMIFS(Data!$J:$J,Data!$H:$H,"Aardgasverbruik",Data!$Q:$Q,$B20,Data!$E:$E,E$5,Data!$F:$F,$C$6)</f>
        <v>0</v>
      </c>
      <c r="F20" s="52">
        <f>SUMIFS(Data!$J:$J,Data!$H:$H,"Aardgasverbruik",Data!$Q:$Q,$B20,Data!$E:$E,F$5,Data!$F:$F,$C$6)</f>
        <v>0</v>
      </c>
      <c r="G20" s="52">
        <f>SUMIFS(Data!$J:$J,Data!$H:$H,"Aardgasverbruik",Data!$Q:$Q,$B20,Data!$E:$E,G$5,Data!$F:$F,$C$6)</f>
        <v>0</v>
      </c>
      <c r="H20" s="52">
        <f>SUMIFS(Data!$J:$J,Data!$H:$H,"Aardgasverbruik",Data!$Q:$Q,$B20,Data!$E:$E,H$5,Data!$F:$F,$C$6)</f>
        <v>0</v>
      </c>
      <c r="I20" s="52">
        <f>SUMIFS(Data!$J:$J,Data!$H:$H,"Aardgasverbruik",Data!$Q:$Q,$B20,Data!$E:$E,I$5,Data!$F:$F,$C$6)</f>
        <v>0</v>
      </c>
      <c r="V20" s="51"/>
      <c r="W20" s="52">
        <f>SUMIFS(Data!$J:$J,Data!$H:$H,"Elektriciteitsverbruik - gr*",Data!$Q:$Q,$V20,Data!$E:$E,W$5,Data!$F:$F,$W$6)</f>
        <v>0</v>
      </c>
      <c r="X20" s="52">
        <f>SUMIFS(Data!$J:$J,Data!$H:$H,"Elektriciteitsverbruik - gr*",Data!$Q:$Q,$V20,Data!$E:$E,X$5,Data!$F:$F,$W$6)</f>
        <v>0</v>
      </c>
      <c r="Y20" s="52">
        <f>SUMIFS(Data!$J:$J,Data!$H:$H,"Elektriciteitsverbruik - gr*",Data!$Q:$Q,$V20,Data!$E:$E,Y$5,Data!$F:$F,$W$6)</f>
        <v>0</v>
      </c>
      <c r="Z20" s="52">
        <f>SUMIFS(Data!$J:$J,Data!$H:$H,"Elektriciteitsverbruik - gr*",Data!$Q:$Q,$V20,Data!$E:$E,Z$5,Data!$F:$F,$W$6)</f>
        <v>0</v>
      </c>
      <c r="AA20" s="52">
        <f>SUMIFS(Data!$J:$J,Data!$H:$H,"Elektriciteitsverbruik - gr*",Data!$Q:$Q,$V20,Data!$E:$E,AA$5,Data!$F:$F,$W$6)</f>
        <v>0</v>
      </c>
      <c r="AB20" s="52">
        <f>SUMIFS(Data!$J:$J,Data!$H:$H,"Elektriciteitsverbruik - gr*",Data!$Q:$Q,$V20,Data!$E:$E,AB$5,Data!$F:$F,$W$6)</f>
        <v>0</v>
      </c>
      <c r="AC20" s="52">
        <f>SUMIFS(Data!$J:$J,Data!$H:$H,"Elektriciteitsverbruik - gr*",Data!$Q:$Q,$V20,Data!$E:$E,AC$5,Data!$F:$F,$W$6)</f>
        <v>0</v>
      </c>
    </row>
    <row r="21" spans="2:29" ht="17.399999999999999" thickTop="1" thickBot="1" x14ac:dyDescent="0.35">
      <c r="B21" s="51"/>
      <c r="C21" s="52">
        <f>SUMIFS(Data!$J:$J,Data!$H:$H,"Aardgasverbruik",Data!$Q:$Q,$B21,Data!$E:$E,C$5,Data!$F:$F,$C$6)</f>
        <v>0</v>
      </c>
      <c r="D21" s="52">
        <f>SUMIFS(Data!$J:$J,Data!$H:$H,"Aardgasverbruik",Data!$Q:$Q,$B21,Data!$E:$E,D$5,Data!$F:$F,$C$6)</f>
        <v>0</v>
      </c>
      <c r="E21" s="52">
        <f>SUMIFS(Data!$J:$J,Data!$H:$H,"Aardgasverbruik",Data!$Q:$Q,$B21,Data!$E:$E,E$5,Data!$F:$F,$C$6)</f>
        <v>0</v>
      </c>
      <c r="F21" s="52">
        <f>SUMIFS(Data!$J:$J,Data!$H:$H,"Aardgasverbruik",Data!$Q:$Q,$B21,Data!$E:$E,F$5,Data!$F:$F,$C$6)</f>
        <v>0</v>
      </c>
      <c r="G21" s="52">
        <f>SUMIFS(Data!$J:$J,Data!$H:$H,"Aardgasverbruik",Data!$Q:$Q,$B21,Data!$E:$E,G$5,Data!$F:$F,$C$6)</f>
        <v>0</v>
      </c>
      <c r="H21" s="52">
        <f>SUMIFS(Data!$J:$J,Data!$H:$H,"Aardgasverbruik",Data!$Q:$Q,$B21,Data!$E:$E,H$5,Data!$F:$F,$C$6)</f>
        <v>0</v>
      </c>
      <c r="I21" s="52">
        <f>SUMIFS(Data!$J:$J,Data!$H:$H,"Aardgasverbruik",Data!$Q:$Q,$B21,Data!$E:$E,I$5,Data!$F:$F,$C$6)</f>
        <v>0</v>
      </c>
      <c r="V21" s="51"/>
      <c r="W21" s="52">
        <f>SUMIFS(Data!$J:$J,Data!$H:$H,"Elektriciteitsverbruik - gr*",Data!$Q:$Q,$V21,Data!$E:$E,W$5,Data!$F:$F,$W$6)</f>
        <v>0</v>
      </c>
      <c r="X21" s="52">
        <f>SUMIFS(Data!$J:$J,Data!$H:$H,"Elektriciteitsverbruik - gr*",Data!$Q:$Q,$V21,Data!$E:$E,X$5,Data!$F:$F,$W$6)</f>
        <v>0</v>
      </c>
      <c r="Y21" s="52">
        <f>SUMIFS(Data!$J:$J,Data!$H:$H,"Elektriciteitsverbruik - gr*",Data!$Q:$Q,$V21,Data!$E:$E,Y$5,Data!$F:$F,$W$6)</f>
        <v>0</v>
      </c>
      <c r="Z21" s="52">
        <f>SUMIFS(Data!$J:$J,Data!$H:$H,"Elektriciteitsverbruik - gr*",Data!$Q:$Q,$V21,Data!$E:$E,Z$5,Data!$F:$F,$W$6)</f>
        <v>0</v>
      </c>
      <c r="AA21" s="52">
        <f>SUMIFS(Data!$J:$J,Data!$H:$H,"Elektriciteitsverbruik - gr*",Data!$Q:$Q,$V21,Data!$E:$E,AA$5,Data!$F:$F,$W$6)</f>
        <v>0</v>
      </c>
      <c r="AB21" s="52">
        <f>SUMIFS(Data!$J:$J,Data!$H:$H,"Elektriciteitsverbruik - gr*",Data!$Q:$Q,$V21,Data!$E:$E,AB$5,Data!$F:$F,$W$6)</f>
        <v>0</v>
      </c>
      <c r="AC21" s="52">
        <f>SUMIFS(Data!$J:$J,Data!$H:$H,"Elektriciteitsverbruik - gr*",Data!$Q:$Q,$V21,Data!$E:$E,AC$5,Data!$F:$F,$W$6)</f>
        <v>0</v>
      </c>
    </row>
    <row r="22" spans="2:29" ht="17.399999999999999" thickTop="1" thickBot="1" x14ac:dyDescent="0.35">
      <c r="B22" s="51"/>
      <c r="C22" s="52">
        <f>SUMIFS(Data!$J:$J,Data!$H:$H,"Aardgasverbruik",Data!$Q:$Q,$B22,Data!$E:$E,C$5,Data!$F:$F,$C$6)</f>
        <v>0</v>
      </c>
      <c r="D22" s="52">
        <f>SUMIFS(Data!$J:$J,Data!$H:$H,"Aardgasverbruik",Data!$Q:$Q,$B22,Data!$E:$E,D$5,Data!$F:$F,$C$6)</f>
        <v>0</v>
      </c>
      <c r="E22" s="52">
        <f>SUMIFS(Data!$J:$J,Data!$H:$H,"Aardgasverbruik",Data!$Q:$Q,$B22,Data!$E:$E,E$5,Data!$F:$F,$C$6)</f>
        <v>0</v>
      </c>
      <c r="F22" s="52">
        <f>SUMIFS(Data!$J:$J,Data!$H:$H,"Aardgasverbruik",Data!$Q:$Q,$B22,Data!$E:$E,F$5,Data!$F:$F,$C$6)</f>
        <v>0</v>
      </c>
      <c r="G22" s="52">
        <f>SUMIFS(Data!$J:$J,Data!$H:$H,"Aardgasverbruik",Data!$Q:$Q,$B22,Data!$E:$E,G$5,Data!$F:$F,$C$6)</f>
        <v>0</v>
      </c>
      <c r="H22" s="52">
        <f>SUMIFS(Data!$J:$J,Data!$H:$H,"Aardgasverbruik",Data!$Q:$Q,$B22,Data!$E:$E,H$5,Data!$F:$F,$C$6)</f>
        <v>0</v>
      </c>
      <c r="I22" s="52">
        <f>SUMIFS(Data!$J:$J,Data!$H:$H,"Aardgasverbruik",Data!$Q:$Q,$B22,Data!$E:$E,I$5,Data!$F:$F,$C$6)</f>
        <v>0</v>
      </c>
      <c r="V22" s="51"/>
      <c r="W22" s="52">
        <f>SUMIFS(Data!$J:$J,Data!$H:$H,"Elektriciteitsverbruik - gr*",Data!$Q:$Q,$V22,Data!$E:$E,W$5,Data!$F:$F,$W$6)</f>
        <v>0</v>
      </c>
      <c r="X22" s="52">
        <f>SUMIFS(Data!$J:$J,Data!$H:$H,"Elektriciteitsverbruik - gr*",Data!$Q:$Q,$V22,Data!$E:$E,X$5,Data!$F:$F,$W$6)</f>
        <v>0</v>
      </c>
      <c r="Y22" s="52">
        <f>SUMIFS(Data!$J:$J,Data!$H:$H,"Elektriciteitsverbruik - gr*",Data!$Q:$Q,$V22,Data!$E:$E,Y$5,Data!$F:$F,$W$6)</f>
        <v>0</v>
      </c>
      <c r="Z22" s="52">
        <f>SUMIFS(Data!$J:$J,Data!$H:$H,"Elektriciteitsverbruik - gr*",Data!$Q:$Q,$V22,Data!$E:$E,Z$5,Data!$F:$F,$W$6)</f>
        <v>0</v>
      </c>
      <c r="AA22" s="52">
        <f>SUMIFS(Data!$J:$J,Data!$H:$H,"Elektriciteitsverbruik - gr*",Data!$Q:$Q,$V22,Data!$E:$E,AA$5,Data!$F:$F,$W$6)</f>
        <v>0</v>
      </c>
      <c r="AB22" s="52">
        <f>SUMIFS(Data!$J:$J,Data!$H:$H,"Elektriciteitsverbruik - gr*",Data!$Q:$Q,$V22,Data!$E:$E,AB$5,Data!$F:$F,$W$6)</f>
        <v>0</v>
      </c>
      <c r="AC22" s="52">
        <f>SUMIFS(Data!$J:$J,Data!$H:$H,"Elektriciteitsverbruik - gr*",Data!$Q:$Q,$V22,Data!$E:$E,AC$5,Data!$F:$F,$W$6)</f>
        <v>0</v>
      </c>
    </row>
    <row r="23" spans="2:29" ht="17.399999999999999" thickTop="1" thickBot="1" x14ac:dyDescent="0.35">
      <c r="B23" s="51"/>
      <c r="C23" s="52">
        <f>SUMIFS(Data!$J:$J,Data!$H:$H,"Aardgasverbruik",Data!$Q:$Q,$B23,Data!$E:$E,C$5,Data!$F:$F,$C$6)</f>
        <v>0</v>
      </c>
      <c r="D23" s="52">
        <f>SUMIFS(Data!$J:$J,Data!$H:$H,"Aardgasverbruik",Data!$Q:$Q,$B23,Data!$E:$E,D$5,Data!$F:$F,$C$6)</f>
        <v>0</v>
      </c>
      <c r="E23" s="52">
        <f>SUMIFS(Data!$J:$J,Data!$H:$H,"Aardgasverbruik",Data!$Q:$Q,$B23,Data!$E:$E,E$5,Data!$F:$F,$C$6)</f>
        <v>0</v>
      </c>
      <c r="F23" s="52">
        <f>SUMIFS(Data!$J:$J,Data!$H:$H,"Aardgasverbruik",Data!$Q:$Q,$B23,Data!$E:$E,F$5,Data!$F:$F,$C$6)</f>
        <v>0</v>
      </c>
      <c r="G23" s="52">
        <f>SUMIFS(Data!$J:$J,Data!$H:$H,"Aardgasverbruik",Data!$Q:$Q,$B23,Data!$E:$E,G$5,Data!$F:$F,$C$6)</f>
        <v>0</v>
      </c>
      <c r="H23" s="52">
        <f>SUMIFS(Data!$J:$J,Data!$H:$H,"Aardgasverbruik",Data!$Q:$Q,$B23,Data!$E:$E,H$5,Data!$F:$F,$C$6)</f>
        <v>0</v>
      </c>
      <c r="I23" s="52">
        <f>SUMIFS(Data!$J:$J,Data!$H:$H,"Aardgasverbruik",Data!$Q:$Q,$B23,Data!$E:$E,I$5,Data!$F:$F,$C$6)</f>
        <v>0</v>
      </c>
      <c r="V23" s="51"/>
      <c r="W23" s="52">
        <f>SUMIFS(Data!$J:$J,Data!$H:$H,"Elektriciteitsverbruik - gr*",Data!$Q:$Q,$V23,Data!$E:$E,W$5,Data!$F:$F,$W$6)</f>
        <v>0</v>
      </c>
      <c r="X23" s="52">
        <f>SUMIFS(Data!$J:$J,Data!$H:$H,"Elektriciteitsverbruik - gr*",Data!$Q:$Q,$V23,Data!$E:$E,X$5,Data!$F:$F,$W$6)</f>
        <v>0</v>
      </c>
      <c r="Y23" s="52">
        <f>SUMIFS(Data!$J:$J,Data!$H:$H,"Elektriciteitsverbruik - gr*",Data!$Q:$Q,$V23,Data!$E:$E,Y$5,Data!$F:$F,$W$6)</f>
        <v>0</v>
      </c>
      <c r="Z23" s="52">
        <f>SUMIFS(Data!$J:$J,Data!$H:$H,"Elektriciteitsverbruik - gr*",Data!$Q:$Q,$V23,Data!$E:$E,Z$5,Data!$F:$F,$W$6)</f>
        <v>0</v>
      </c>
      <c r="AA23" s="52">
        <f>SUMIFS(Data!$J:$J,Data!$H:$H,"Elektriciteitsverbruik - gr*",Data!$Q:$Q,$V23,Data!$E:$E,AA$5,Data!$F:$F,$W$6)</f>
        <v>0</v>
      </c>
      <c r="AB23" s="52">
        <f>SUMIFS(Data!$J:$J,Data!$H:$H,"Elektriciteitsverbruik - gr*",Data!$Q:$Q,$V23,Data!$E:$E,AB$5,Data!$F:$F,$W$6)</f>
        <v>0</v>
      </c>
      <c r="AC23" s="52">
        <f>SUMIFS(Data!$J:$J,Data!$H:$H,"Elektriciteitsverbruik - gr*",Data!$Q:$Q,$V23,Data!$E:$E,AC$5,Data!$F:$F,$W$6)</f>
        <v>0</v>
      </c>
    </row>
    <row r="24" spans="2:29" ht="17.399999999999999" thickTop="1" thickBot="1" x14ac:dyDescent="0.35">
      <c r="B24" s="51"/>
      <c r="C24" s="52">
        <f>SUMIFS(Data!$J:$J,Data!$H:$H,"Aardgasverbruik",Data!$Q:$Q,$B24,Data!$E:$E,C$5,Data!$F:$F,$C$6)</f>
        <v>0</v>
      </c>
      <c r="D24" s="52">
        <f>SUMIFS(Data!$J:$J,Data!$H:$H,"Aardgasverbruik",Data!$Q:$Q,$B24,Data!$E:$E,D$5,Data!$F:$F,$C$6)</f>
        <v>0</v>
      </c>
      <c r="E24" s="52">
        <f>SUMIFS(Data!$J:$J,Data!$H:$H,"Aardgasverbruik",Data!$Q:$Q,$B24,Data!$E:$E,E$5,Data!$F:$F,$C$6)</f>
        <v>0</v>
      </c>
      <c r="F24" s="52">
        <f>SUMIFS(Data!$J:$J,Data!$H:$H,"Aardgasverbruik",Data!$Q:$Q,$B24,Data!$E:$E,F$5,Data!$F:$F,$C$6)</f>
        <v>0</v>
      </c>
      <c r="G24" s="52">
        <f>SUMIFS(Data!$J:$J,Data!$H:$H,"Aardgasverbruik",Data!$Q:$Q,$B24,Data!$E:$E,G$5,Data!$F:$F,$C$6)</f>
        <v>0</v>
      </c>
      <c r="H24" s="52">
        <f>SUMIFS(Data!$J:$J,Data!$H:$H,"Aardgasverbruik",Data!$Q:$Q,$B24,Data!$E:$E,H$5,Data!$F:$F,$C$6)</f>
        <v>0</v>
      </c>
      <c r="I24" s="52">
        <f>SUMIFS(Data!$J:$J,Data!$H:$H,"Aardgasverbruik",Data!$Q:$Q,$B24,Data!$E:$E,I$5,Data!$F:$F,$C$6)</f>
        <v>0</v>
      </c>
      <c r="V24" s="51"/>
      <c r="W24" s="52">
        <f>SUMIFS(Data!$J:$J,Data!$H:$H,"Elektriciteitsverbruik - gr*",Data!$Q:$Q,$V24,Data!$E:$E,W$5,Data!$F:$F,$W$6)</f>
        <v>0</v>
      </c>
      <c r="X24" s="52">
        <f>SUMIFS(Data!$J:$J,Data!$H:$H,"Elektriciteitsverbruik - gr*",Data!$Q:$Q,$V24,Data!$E:$E,X$5,Data!$F:$F,$W$6)</f>
        <v>0</v>
      </c>
      <c r="Y24" s="52">
        <f>SUMIFS(Data!$J:$J,Data!$H:$H,"Elektriciteitsverbruik - gr*",Data!$Q:$Q,$V24,Data!$E:$E,Y$5,Data!$F:$F,$W$6)</f>
        <v>0</v>
      </c>
      <c r="Z24" s="52">
        <f>SUMIFS(Data!$J:$J,Data!$H:$H,"Elektriciteitsverbruik - gr*",Data!$Q:$Q,$V24,Data!$E:$E,Z$5,Data!$F:$F,$W$6)</f>
        <v>0</v>
      </c>
      <c r="AA24" s="52">
        <f>SUMIFS(Data!$J:$J,Data!$H:$H,"Elektriciteitsverbruik - gr*",Data!$Q:$Q,$V24,Data!$E:$E,AA$5,Data!$F:$F,$W$6)</f>
        <v>0</v>
      </c>
      <c r="AB24" s="52">
        <f>SUMIFS(Data!$J:$J,Data!$H:$H,"Elektriciteitsverbruik - gr*",Data!$Q:$Q,$V24,Data!$E:$E,AB$5,Data!$F:$F,$W$6)</f>
        <v>0</v>
      </c>
      <c r="AC24" s="52">
        <f>SUMIFS(Data!$J:$J,Data!$H:$H,"Elektriciteitsverbruik - gr*",Data!$Q:$Q,$V24,Data!$E:$E,AC$5,Data!$F:$F,$W$6)</f>
        <v>0</v>
      </c>
    </row>
    <row r="25" spans="2:29" ht="17.399999999999999" thickTop="1" thickBot="1" x14ac:dyDescent="0.35">
      <c r="B25" s="51"/>
      <c r="C25" s="52">
        <f>SUMIFS(Data!$J:$J,Data!$H:$H,"Aardgasverbruik",Data!$Q:$Q,$B25,Data!$E:$E,C$5,Data!$F:$F,$C$6)</f>
        <v>0</v>
      </c>
      <c r="D25" s="52">
        <f>SUMIFS(Data!$J:$J,Data!$H:$H,"Aardgasverbruik",Data!$Q:$Q,$B25,Data!$E:$E,D$5,Data!$F:$F,$C$6)</f>
        <v>0</v>
      </c>
      <c r="E25" s="52">
        <f>SUMIFS(Data!$J:$J,Data!$H:$H,"Aardgasverbruik",Data!$Q:$Q,$B25,Data!$E:$E,E$5,Data!$F:$F,$C$6)</f>
        <v>0</v>
      </c>
      <c r="F25" s="52">
        <f>SUMIFS(Data!$J:$J,Data!$H:$H,"Aardgasverbruik",Data!$Q:$Q,$B25,Data!$E:$E,F$5,Data!$F:$F,$C$6)</f>
        <v>0</v>
      </c>
      <c r="G25" s="52">
        <f>SUMIFS(Data!$J:$J,Data!$H:$H,"Aardgasverbruik",Data!$Q:$Q,$B25,Data!$E:$E,G$5,Data!$F:$F,$C$6)</f>
        <v>0</v>
      </c>
      <c r="H25" s="52">
        <f>SUMIFS(Data!$J:$J,Data!$H:$H,"Aardgasverbruik",Data!$Q:$Q,$B25,Data!$E:$E,H$5,Data!$F:$F,$C$6)</f>
        <v>0</v>
      </c>
      <c r="I25" s="52">
        <f>SUMIFS(Data!$J:$J,Data!$H:$H,"Aardgasverbruik",Data!$Q:$Q,$B25,Data!$E:$E,I$5,Data!$F:$F,$C$6)</f>
        <v>0</v>
      </c>
      <c r="V25" s="51"/>
      <c r="W25" s="52">
        <f>SUMIFS(Data!$J:$J,Data!$H:$H,"Elektriciteitsverbruik - gr*",Data!$Q:$Q,$V25,Data!$E:$E,W$5,Data!$F:$F,$W$6)</f>
        <v>0</v>
      </c>
      <c r="X25" s="52">
        <f>SUMIFS(Data!$J:$J,Data!$H:$H,"Elektriciteitsverbruik - gr*",Data!$Q:$Q,$V25,Data!$E:$E,X$5,Data!$F:$F,$W$6)</f>
        <v>0</v>
      </c>
      <c r="Y25" s="52">
        <f>SUMIFS(Data!$J:$J,Data!$H:$H,"Elektriciteitsverbruik - gr*",Data!$Q:$Q,$V25,Data!$E:$E,Y$5,Data!$F:$F,$W$6)</f>
        <v>0</v>
      </c>
      <c r="Z25" s="52">
        <f>SUMIFS(Data!$J:$J,Data!$H:$H,"Elektriciteitsverbruik - gr*",Data!$Q:$Q,$V25,Data!$E:$E,Z$5,Data!$F:$F,$W$6)</f>
        <v>0</v>
      </c>
      <c r="AA25" s="52">
        <f>SUMIFS(Data!$J:$J,Data!$H:$H,"Elektriciteitsverbruik - gr*",Data!$Q:$Q,$V25,Data!$E:$E,AA$5,Data!$F:$F,$W$6)</f>
        <v>0</v>
      </c>
      <c r="AB25" s="52">
        <f>SUMIFS(Data!$J:$J,Data!$H:$H,"Elektriciteitsverbruik - gr*",Data!$Q:$Q,$V25,Data!$E:$E,AB$5,Data!$F:$F,$W$6)</f>
        <v>0</v>
      </c>
      <c r="AC25" s="52">
        <f>SUMIFS(Data!$J:$J,Data!$H:$H,"Elektriciteitsverbruik - gr*",Data!$Q:$Q,$V25,Data!$E:$E,AC$5,Data!$F:$F,$W$6)</f>
        <v>0</v>
      </c>
    </row>
    <row r="26" spans="2:29" ht="17.399999999999999" thickTop="1" thickBot="1" x14ac:dyDescent="0.35">
      <c r="B26" s="51"/>
      <c r="C26" s="52">
        <f>SUMIFS(Data!$J:$J,Data!$H:$H,"Aardgasverbruik",Data!$Q:$Q,$B26,Data!$E:$E,C$5,Data!$F:$F,$C$6)</f>
        <v>0</v>
      </c>
      <c r="D26" s="52">
        <f>SUMIFS(Data!$J:$J,Data!$H:$H,"Aardgasverbruik",Data!$Q:$Q,$B26,Data!$E:$E,D$5,Data!$F:$F,$C$6)</f>
        <v>0</v>
      </c>
      <c r="E26" s="52">
        <f>SUMIFS(Data!$J:$J,Data!$H:$H,"Aardgasverbruik",Data!$Q:$Q,$B26,Data!$E:$E,E$5,Data!$F:$F,$C$6)</f>
        <v>0</v>
      </c>
      <c r="F26" s="52">
        <f>SUMIFS(Data!$J:$J,Data!$H:$H,"Aardgasverbruik",Data!$Q:$Q,$B26,Data!$E:$E,F$5,Data!$F:$F,$C$6)</f>
        <v>0</v>
      </c>
      <c r="G26" s="52">
        <f>SUMIFS(Data!$J:$J,Data!$H:$H,"Aardgasverbruik",Data!$Q:$Q,$B26,Data!$E:$E,G$5,Data!$F:$F,$C$6)</f>
        <v>0</v>
      </c>
      <c r="H26" s="52">
        <f>SUMIFS(Data!$J:$J,Data!$H:$H,"Aardgasverbruik",Data!$Q:$Q,$B26,Data!$E:$E,H$5,Data!$F:$F,$C$6)</f>
        <v>0</v>
      </c>
      <c r="I26" s="52">
        <f>SUMIFS(Data!$J:$J,Data!$H:$H,"Aardgasverbruik",Data!$Q:$Q,$B26,Data!$E:$E,I$5,Data!$F:$F,$C$6)</f>
        <v>0</v>
      </c>
      <c r="V26" s="51"/>
      <c r="W26" s="52">
        <f>SUMIFS(Data!$J:$J,Data!$H:$H,"Elektriciteitsverbruik - gr*",Data!$Q:$Q,$V26,Data!$E:$E,W$5,Data!$F:$F,$W$6)</f>
        <v>0</v>
      </c>
      <c r="X26" s="52">
        <f>SUMIFS(Data!$J:$J,Data!$H:$H,"Elektriciteitsverbruik - gr*",Data!$Q:$Q,$V26,Data!$E:$E,X$5,Data!$F:$F,$W$6)</f>
        <v>0</v>
      </c>
      <c r="Y26" s="52">
        <f>SUMIFS(Data!$J:$J,Data!$H:$H,"Elektriciteitsverbruik - gr*",Data!$Q:$Q,$V26,Data!$E:$E,Y$5,Data!$F:$F,$W$6)</f>
        <v>0</v>
      </c>
      <c r="Z26" s="52">
        <f>SUMIFS(Data!$J:$J,Data!$H:$H,"Elektriciteitsverbruik - gr*",Data!$Q:$Q,$V26,Data!$E:$E,Z$5,Data!$F:$F,$W$6)</f>
        <v>0</v>
      </c>
      <c r="AA26" s="52">
        <f>SUMIFS(Data!$J:$J,Data!$H:$H,"Elektriciteitsverbruik - gr*",Data!$Q:$Q,$V26,Data!$E:$E,AA$5,Data!$F:$F,$W$6)</f>
        <v>0</v>
      </c>
      <c r="AB26" s="52">
        <f>SUMIFS(Data!$J:$J,Data!$H:$H,"Elektriciteitsverbruik - gr*",Data!$Q:$Q,$V26,Data!$E:$E,AB$5,Data!$F:$F,$W$6)</f>
        <v>0</v>
      </c>
      <c r="AC26" s="52">
        <f>SUMIFS(Data!$J:$J,Data!$H:$H,"Elektriciteitsverbruik - gr*",Data!$Q:$Q,$V26,Data!$E:$E,AC$5,Data!$F:$F,$W$6)</f>
        <v>0</v>
      </c>
    </row>
    <row r="27" spans="2:29" ht="17.399999999999999" thickTop="1" thickBot="1" x14ac:dyDescent="0.35">
      <c r="B27" s="51"/>
      <c r="C27" s="52">
        <f>SUMIFS(Data!$J:$J,Data!$H:$H,"Aardgasverbruik",Data!$Q:$Q,$B27,Data!$E:$E,C$5,Data!$F:$F,$C$6)</f>
        <v>0</v>
      </c>
      <c r="D27" s="52">
        <f>SUMIFS(Data!$J:$J,Data!$H:$H,"Aardgasverbruik",Data!$Q:$Q,$B27,Data!$E:$E,D$5,Data!$F:$F,$C$6)</f>
        <v>0</v>
      </c>
      <c r="E27" s="52">
        <f>SUMIFS(Data!$J:$J,Data!$H:$H,"Aardgasverbruik",Data!$Q:$Q,$B27,Data!$E:$E,E$5,Data!$F:$F,$C$6)</f>
        <v>0</v>
      </c>
      <c r="F27" s="52">
        <f>SUMIFS(Data!$J:$J,Data!$H:$H,"Aardgasverbruik",Data!$Q:$Q,$B27,Data!$E:$E,F$5,Data!$F:$F,$C$6)</f>
        <v>0</v>
      </c>
      <c r="G27" s="52">
        <f>SUMIFS(Data!$J:$J,Data!$H:$H,"Aardgasverbruik",Data!$Q:$Q,$B27,Data!$E:$E,G$5,Data!$F:$F,$C$6)</f>
        <v>0</v>
      </c>
      <c r="H27" s="52">
        <f>SUMIFS(Data!$J:$J,Data!$H:$H,"Aardgasverbruik",Data!$Q:$Q,$B27,Data!$E:$E,H$5,Data!$F:$F,$C$6)</f>
        <v>0</v>
      </c>
      <c r="I27" s="52">
        <f>SUMIFS(Data!$J:$J,Data!$H:$H,"Aardgasverbruik",Data!$Q:$Q,$B27,Data!$E:$E,I$5,Data!$F:$F,$C$6)</f>
        <v>0</v>
      </c>
      <c r="V27" s="51"/>
      <c r="W27" s="52">
        <f>SUMIFS(Data!$J:$J,Data!$H:$H,"Elektriciteitsverbruik - gr*",Data!$Q:$Q,$V27,Data!$E:$E,W$5,Data!$F:$F,$W$6)</f>
        <v>0</v>
      </c>
      <c r="X27" s="52">
        <f>SUMIFS(Data!$J:$J,Data!$H:$H,"Elektriciteitsverbruik - gr*",Data!$Q:$Q,$V27,Data!$E:$E,X$5,Data!$F:$F,$W$6)</f>
        <v>0</v>
      </c>
      <c r="Y27" s="52">
        <f>SUMIFS(Data!$J:$J,Data!$H:$H,"Elektriciteitsverbruik - gr*",Data!$Q:$Q,$V27,Data!$E:$E,Y$5,Data!$F:$F,$W$6)</f>
        <v>0</v>
      </c>
      <c r="Z27" s="52">
        <f>SUMIFS(Data!$J:$J,Data!$H:$H,"Elektriciteitsverbruik - gr*",Data!$Q:$Q,$V27,Data!$E:$E,Z$5,Data!$F:$F,$W$6)</f>
        <v>0</v>
      </c>
      <c r="AA27" s="52">
        <f>SUMIFS(Data!$J:$J,Data!$H:$H,"Elektriciteitsverbruik - gr*",Data!$Q:$Q,$V27,Data!$E:$E,AA$5,Data!$F:$F,$W$6)</f>
        <v>0</v>
      </c>
      <c r="AB27" s="52">
        <f>SUMIFS(Data!$J:$J,Data!$H:$H,"Elektriciteitsverbruik - gr*",Data!$Q:$Q,$V27,Data!$E:$E,AB$5,Data!$F:$F,$W$6)</f>
        <v>0</v>
      </c>
      <c r="AC27" s="52">
        <f>SUMIFS(Data!$J:$J,Data!$H:$H,"Elektriciteitsverbruik - gr*",Data!$Q:$Q,$V27,Data!$E:$E,AC$5,Data!$F:$F,$W$6)</f>
        <v>0</v>
      </c>
    </row>
    <row r="28" spans="2:29" ht="17.399999999999999" thickTop="1" thickBot="1" x14ac:dyDescent="0.35">
      <c r="B28" s="51"/>
      <c r="C28" s="52">
        <f>SUMIFS(Data!$J:$J,Data!$H:$H,"Aardgasverbruik",Data!$Q:$Q,$B28,Data!$E:$E,C$5,Data!$F:$F,$C$6)</f>
        <v>0</v>
      </c>
      <c r="D28" s="52">
        <f>SUMIFS(Data!$J:$J,Data!$H:$H,"Aardgasverbruik",Data!$Q:$Q,$B28,Data!$E:$E,D$5,Data!$F:$F,$C$6)</f>
        <v>0</v>
      </c>
      <c r="E28" s="52">
        <f>SUMIFS(Data!$J:$J,Data!$H:$H,"Aardgasverbruik",Data!$Q:$Q,$B28,Data!$E:$E,E$5,Data!$F:$F,$C$6)</f>
        <v>0</v>
      </c>
      <c r="F28" s="52">
        <f>SUMIFS(Data!$J:$J,Data!$H:$H,"Aardgasverbruik",Data!$Q:$Q,$B28,Data!$E:$E,F$5,Data!$F:$F,$C$6)</f>
        <v>0</v>
      </c>
      <c r="G28" s="52">
        <f>SUMIFS(Data!$J:$J,Data!$H:$H,"Aardgasverbruik",Data!$Q:$Q,$B28,Data!$E:$E,G$5,Data!$F:$F,$C$6)</f>
        <v>0</v>
      </c>
      <c r="H28" s="52">
        <f>SUMIFS(Data!$J:$J,Data!$H:$H,"Aardgasverbruik",Data!$Q:$Q,$B28,Data!$E:$E,H$5,Data!$F:$F,$C$6)</f>
        <v>0</v>
      </c>
      <c r="I28" s="52">
        <f>SUMIFS(Data!$J:$J,Data!$H:$H,"Aardgasverbruik",Data!$Q:$Q,$B28,Data!$E:$E,I$5,Data!$F:$F,$C$6)</f>
        <v>0</v>
      </c>
      <c r="V28" s="51"/>
      <c r="W28" s="52">
        <f>SUMIFS(Data!$J:$J,Data!$H:$H,"Elektriciteitsverbruik - gr*",Data!$Q:$Q,$V28,Data!$E:$E,W$5,Data!$F:$F,$W$6)</f>
        <v>0</v>
      </c>
      <c r="X28" s="52">
        <f>SUMIFS(Data!$J:$J,Data!$H:$H,"Elektriciteitsverbruik - gr*",Data!$Q:$Q,$V28,Data!$E:$E,X$5,Data!$F:$F,$W$6)</f>
        <v>0</v>
      </c>
      <c r="Y28" s="52">
        <f>SUMIFS(Data!$J:$J,Data!$H:$H,"Elektriciteitsverbruik - gr*",Data!$Q:$Q,$V28,Data!$E:$E,Y$5,Data!$F:$F,$W$6)</f>
        <v>0</v>
      </c>
      <c r="Z28" s="52">
        <f>SUMIFS(Data!$J:$J,Data!$H:$H,"Elektriciteitsverbruik - gr*",Data!$Q:$Q,$V28,Data!$E:$E,Z$5,Data!$F:$F,$W$6)</f>
        <v>0</v>
      </c>
      <c r="AA28" s="52">
        <f>SUMIFS(Data!$J:$J,Data!$H:$H,"Elektriciteitsverbruik - gr*",Data!$Q:$Q,$V28,Data!$E:$E,AA$5,Data!$F:$F,$W$6)</f>
        <v>0</v>
      </c>
      <c r="AB28" s="52">
        <f>SUMIFS(Data!$J:$J,Data!$H:$H,"Elektriciteitsverbruik - gr*",Data!$Q:$Q,$V28,Data!$E:$E,AB$5,Data!$F:$F,$W$6)</f>
        <v>0</v>
      </c>
      <c r="AC28" s="52">
        <f>SUMIFS(Data!$J:$J,Data!$H:$H,"Elektriciteitsverbruik - gr*",Data!$Q:$Q,$V28,Data!$E:$E,AC$5,Data!$F:$F,$W$6)</f>
        <v>0</v>
      </c>
    </row>
    <row r="29" spans="2:29" ht="17.399999999999999" thickTop="1" thickBot="1" x14ac:dyDescent="0.35">
      <c r="B29" s="51"/>
      <c r="C29" s="52">
        <f>SUMIFS(Data!$J:$J,Data!$H:$H,"Aardgasverbruik",Data!$Q:$Q,$B29,Data!$E:$E,C$5,Data!$F:$F,$C$6)</f>
        <v>0</v>
      </c>
      <c r="D29" s="52">
        <f>SUMIFS(Data!$J:$J,Data!$H:$H,"Aardgasverbruik",Data!$Q:$Q,$B29,Data!$E:$E,D$5,Data!$F:$F,$C$6)</f>
        <v>0</v>
      </c>
      <c r="E29" s="52">
        <f>SUMIFS(Data!$J:$J,Data!$H:$H,"Aardgasverbruik",Data!$Q:$Q,$B29,Data!$E:$E,E$5,Data!$F:$F,$C$6)</f>
        <v>0</v>
      </c>
      <c r="F29" s="52">
        <f>SUMIFS(Data!$J:$J,Data!$H:$H,"Aardgasverbruik",Data!$Q:$Q,$B29,Data!$E:$E,F$5,Data!$F:$F,$C$6)</f>
        <v>0</v>
      </c>
      <c r="G29" s="52">
        <f>SUMIFS(Data!$J:$J,Data!$H:$H,"Aardgasverbruik",Data!$Q:$Q,$B29,Data!$E:$E,G$5,Data!$F:$F,$C$6)</f>
        <v>0</v>
      </c>
      <c r="H29" s="52">
        <f>SUMIFS(Data!$J:$J,Data!$H:$H,"Aardgasverbruik",Data!$Q:$Q,$B29,Data!$E:$E,H$5,Data!$F:$F,$C$6)</f>
        <v>0</v>
      </c>
      <c r="I29" s="52">
        <f>SUMIFS(Data!$J:$J,Data!$H:$H,"Aardgasverbruik",Data!$Q:$Q,$B29,Data!$E:$E,I$5,Data!$F:$F,$C$6)</f>
        <v>0</v>
      </c>
      <c r="V29" s="51"/>
      <c r="W29" s="52">
        <f>SUMIFS(Data!$J:$J,Data!$H:$H,"Elektriciteitsverbruik - gr*",Data!$Q:$Q,$V29,Data!$E:$E,W$5,Data!$F:$F,$W$6)</f>
        <v>0</v>
      </c>
      <c r="X29" s="52">
        <f>SUMIFS(Data!$J:$J,Data!$H:$H,"Elektriciteitsverbruik - gr*",Data!$Q:$Q,$V29,Data!$E:$E,X$5,Data!$F:$F,$W$6)</f>
        <v>0</v>
      </c>
      <c r="Y29" s="52">
        <f>SUMIFS(Data!$J:$J,Data!$H:$H,"Elektriciteitsverbruik - gr*",Data!$Q:$Q,$V29,Data!$E:$E,Y$5,Data!$F:$F,$W$6)</f>
        <v>0</v>
      </c>
      <c r="Z29" s="52">
        <f>SUMIFS(Data!$J:$J,Data!$H:$H,"Elektriciteitsverbruik - gr*",Data!$Q:$Q,$V29,Data!$E:$E,Z$5,Data!$F:$F,$W$6)</f>
        <v>0</v>
      </c>
      <c r="AA29" s="52">
        <f>SUMIFS(Data!$J:$J,Data!$H:$H,"Elektriciteitsverbruik - gr*",Data!$Q:$Q,$V29,Data!$E:$E,AA$5,Data!$F:$F,$W$6)</f>
        <v>0</v>
      </c>
      <c r="AB29" s="52">
        <f>SUMIFS(Data!$J:$J,Data!$H:$H,"Elektriciteitsverbruik - gr*",Data!$Q:$Q,$V29,Data!$E:$E,AB$5,Data!$F:$F,$W$6)</f>
        <v>0</v>
      </c>
      <c r="AC29" s="52">
        <f>SUMIFS(Data!$J:$J,Data!$H:$H,"Elektriciteitsverbruik - gr*",Data!$Q:$Q,$V29,Data!$E:$E,AC$5,Data!$F:$F,$W$6)</f>
        <v>0</v>
      </c>
    </row>
    <row r="30" spans="2:29" ht="17.399999999999999" thickTop="1" thickBot="1" x14ac:dyDescent="0.35">
      <c r="B30" s="51"/>
      <c r="C30" s="52">
        <f>SUMIFS(Data!$J:$J,Data!$H:$H,"Aardgasverbruik",Data!$Q:$Q,$B30,Data!$E:$E,C$5,Data!$F:$F,$C$6)</f>
        <v>0</v>
      </c>
      <c r="D30" s="52">
        <f>SUMIFS(Data!$J:$J,Data!$H:$H,"Aardgasverbruik",Data!$Q:$Q,$B30,Data!$E:$E,D$5,Data!$F:$F,$C$6)</f>
        <v>0</v>
      </c>
      <c r="E30" s="52">
        <f>SUMIFS(Data!$J:$J,Data!$H:$H,"Aardgasverbruik",Data!$Q:$Q,$B30,Data!$E:$E,E$5,Data!$F:$F,$C$6)</f>
        <v>0</v>
      </c>
      <c r="F30" s="52">
        <f>SUMIFS(Data!$J:$J,Data!$H:$H,"Aardgasverbruik",Data!$Q:$Q,$B30,Data!$E:$E,F$5,Data!$F:$F,$C$6)</f>
        <v>0</v>
      </c>
      <c r="G30" s="52">
        <f>SUMIFS(Data!$J:$J,Data!$H:$H,"Aardgasverbruik",Data!$Q:$Q,$B30,Data!$E:$E,G$5,Data!$F:$F,$C$6)</f>
        <v>0</v>
      </c>
      <c r="H30" s="52">
        <f>SUMIFS(Data!$J:$J,Data!$H:$H,"Aardgasverbruik",Data!$Q:$Q,$B30,Data!$E:$E,H$5,Data!$F:$F,$C$6)</f>
        <v>0</v>
      </c>
      <c r="I30" s="52">
        <f>SUMIFS(Data!$J:$J,Data!$H:$H,"Aardgasverbruik",Data!$Q:$Q,$B30,Data!$E:$E,I$5,Data!$F:$F,$C$6)</f>
        <v>0</v>
      </c>
      <c r="V30" s="51"/>
      <c r="W30" s="52">
        <f>SUMIFS(Data!$J:$J,Data!$H:$H,"Elektriciteitsverbruik - gr*",Data!$Q:$Q,$V30,Data!$E:$E,W$5,Data!$F:$F,$W$6)</f>
        <v>0</v>
      </c>
      <c r="X30" s="52">
        <f>SUMIFS(Data!$J:$J,Data!$H:$H,"Elektriciteitsverbruik - gr*",Data!$Q:$Q,$V30,Data!$E:$E,X$5,Data!$F:$F,$W$6)</f>
        <v>0</v>
      </c>
      <c r="Y30" s="52">
        <f>SUMIFS(Data!$J:$J,Data!$H:$H,"Elektriciteitsverbruik - gr*",Data!$Q:$Q,$V30,Data!$E:$E,Y$5,Data!$F:$F,$W$6)</f>
        <v>0</v>
      </c>
      <c r="Z30" s="52">
        <f>SUMIFS(Data!$J:$J,Data!$H:$H,"Elektriciteitsverbruik - gr*",Data!$Q:$Q,$V30,Data!$E:$E,Z$5,Data!$F:$F,$W$6)</f>
        <v>0</v>
      </c>
      <c r="AA30" s="52">
        <f>SUMIFS(Data!$J:$J,Data!$H:$H,"Elektriciteitsverbruik - gr*",Data!$Q:$Q,$V30,Data!$E:$E,AA$5,Data!$F:$F,$W$6)</f>
        <v>0</v>
      </c>
      <c r="AB30" s="52">
        <f>SUMIFS(Data!$J:$J,Data!$H:$H,"Elektriciteitsverbruik - gr*",Data!$Q:$Q,$V30,Data!$E:$E,AB$5,Data!$F:$F,$W$6)</f>
        <v>0</v>
      </c>
      <c r="AC30" s="52">
        <f>SUMIFS(Data!$J:$J,Data!$H:$H,"Elektriciteitsverbruik - gr*",Data!$Q:$Q,$V30,Data!$E:$E,AC$5,Data!$F:$F,$W$6)</f>
        <v>0</v>
      </c>
    </row>
    <row r="31" spans="2:29" ht="17.399999999999999" thickTop="1" thickBot="1" x14ac:dyDescent="0.35">
      <c r="B31" s="51"/>
      <c r="C31" s="52">
        <f>SUMIFS(Data!$J:$J,Data!$H:$H,"Aardgasverbruik",Data!$Q:$Q,$B31,Data!$E:$E,C$5,Data!$F:$F,$C$6)</f>
        <v>0</v>
      </c>
      <c r="D31" s="52">
        <f>SUMIFS(Data!$J:$J,Data!$H:$H,"Aardgasverbruik",Data!$Q:$Q,$B31,Data!$E:$E,D$5,Data!$F:$F,$C$6)</f>
        <v>0</v>
      </c>
      <c r="E31" s="52">
        <f>SUMIFS(Data!$J:$J,Data!$H:$H,"Aardgasverbruik",Data!$Q:$Q,$B31,Data!$E:$E,E$5,Data!$F:$F,$C$6)</f>
        <v>0</v>
      </c>
      <c r="F31" s="52">
        <f>SUMIFS(Data!$J:$J,Data!$H:$H,"Aardgasverbruik",Data!$Q:$Q,$B31,Data!$E:$E,F$5,Data!$F:$F,$C$6)</f>
        <v>0</v>
      </c>
      <c r="G31" s="52">
        <f>SUMIFS(Data!$J:$J,Data!$H:$H,"Aardgasverbruik",Data!$Q:$Q,$B31,Data!$E:$E,G$5,Data!$F:$F,$C$6)</f>
        <v>0</v>
      </c>
      <c r="H31" s="52">
        <f>SUMIFS(Data!$J:$J,Data!$H:$H,"Aardgasverbruik",Data!$Q:$Q,$B31,Data!$E:$E,H$5,Data!$F:$F,$C$6)</f>
        <v>0</v>
      </c>
      <c r="I31" s="52">
        <f>SUMIFS(Data!$J:$J,Data!$H:$H,"Aardgasverbruik",Data!$Q:$Q,$B31,Data!$E:$E,I$5,Data!$F:$F,$C$6)</f>
        <v>0</v>
      </c>
      <c r="V31" s="51"/>
      <c r="W31" s="52">
        <f>SUMIFS(Data!$J:$J,Data!$H:$H,"Elektriciteitsverbruik - gr*",Data!$Q:$Q,$V31,Data!$E:$E,W$5,Data!$F:$F,$W$6)</f>
        <v>0</v>
      </c>
      <c r="X31" s="52">
        <f>SUMIFS(Data!$J:$J,Data!$H:$H,"Elektriciteitsverbruik - gr*",Data!$Q:$Q,$V31,Data!$E:$E,X$5,Data!$F:$F,$W$6)</f>
        <v>0</v>
      </c>
      <c r="Y31" s="52">
        <f>SUMIFS(Data!$J:$J,Data!$H:$H,"Elektriciteitsverbruik - gr*",Data!$Q:$Q,$V31,Data!$E:$E,Y$5,Data!$F:$F,$W$6)</f>
        <v>0</v>
      </c>
      <c r="Z31" s="52">
        <f>SUMIFS(Data!$J:$J,Data!$H:$H,"Elektriciteitsverbruik - gr*",Data!$Q:$Q,$V31,Data!$E:$E,Z$5,Data!$F:$F,$W$6)</f>
        <v>0</v>
      </c>
      <c r="AA31" s="52">
        <f>SUMIFS(Data!$J:$J,Data!$H:$H,"Elektriciteitsverbruik - gr*",Data!$Q:$Q,$V31,Data!$E:$E,AA$5,Data!$F:$F,$W$6)</f>
        <v>0</v>
      </c>
      <c r="AB31" s="52">
        <f>SUMIFS(Data!$J:$J,Data!$H:$H,"Elektriciteitsverbruik - gr*",Data!$Q:$Q,$V31,Data!$E:$E,AB$5,Data!$F:$F,$W$6)</f>
        <v>0</v>
      </c>
      <c r="AC31" s="52">
        <f>SUMIFS(Data!$J:$J,Data!$H:$H,"Elektriciteitsverbruik - gr*",Data!$Q:$Q,$V31,Data!$E:$E,AC$5,Data!$F:$F,$W$6)</f>
        <v>0</v>
      </c>
    </row>
    <row r="32" spans="2:29" ht="17.399999999999999" thickTop="1" thickBot="1" x14ac:dyDescent="0.35">
      <c r="B32" s="51"/>
      <c r="C32" s="52">
        <f>SUMIFS(Data!$J:$J,Data!$H:$H,"Aardgasverbruik",Data!$Q:$Q,$B32,Data!$E:$E,C$5,Data!$F:$F,$C$6)</f>
        <v>0</v>
      </c>
      <c r="D32" s="52">
        <f>SUMIFS(Data!$J:$J,Data!$H:$H,"Aardgasverbruik",Data!$Q:$Q,$B32,Data!$E:$E,D$5,Data!$F:$F,$C$6)</f>
        <v>0</v>
      </c>
      <c r="E32" s="52">
        <f>SUMIFS(Data!$J:$J,Data!$H:$H,"Aardgasverbruik",Data!$Q:$Q,$B32,Data!$E:$E,E$5,Data!$F:$F,$C$6)</f>
        <v>0</v>
      </c>
      <c r="F32" s="52">
        <f>SUMIFS(Data!$J:$J,Data!$H:$H,"Aardgasverbruik",Data!$Q:$Q,$B32,Data!$E:$E,F$5,Data!$F:$F,$C$6)</f>
        <v>0</v>
      </c>
      <c r="G32" s="52">
        <f>SUMIFS(Data!$J:$J,Data!$H:$H,"Aardgasverbruik",Data!$Q:$Q,$B32,Data!$E:$E,G$5,Data!$F:$F,$C$6)</f>
        <v>0</v>
      </c>
      <c r="H32" s="52">
        <f>SUMIFS(Data!$J:$J,Data!$H:$H,"Aardgasverbruik",Data!$Q:$Q,$B32,Data!$E:$E,H$5,Data!$F:$F,$C$6)</f>
        <v>0</v>
      </c>
      <c r="I32" s="52">
        <f>SUMIFS(Data!$J:$J,Data!$H:$H,"Aardgasverbruik",Data!$Q:$Q,$B32,Data!$E:$E,I$5,Data!$F:$F,$C$6)</f>
        <v>0</v>
      </c>
      <c r="V32" s="51"/>
      <c r="W32" s="52">
        <f>SUMIFS(Data!$J:$J,Data!$H:$H,"Elektriciteitsverbruik - gr*",Data!$Q:$Q,$V32,Data!$E:$E,W$5,Data!$F:$F,$W$6)</f>
        <v>0</v>
      </c>
      <c r="X32" s="52">
        <f>SUMIFS(Data!$J:$J,Data!$H:$H,"Elektriciteitsverbruik - gr*",Data!$Q:$Q,$V32,Data!$E:$E,X$5,Data!$F:$F,$W$6)</f>
        <v>0</v>
      </c>
      <c r="Y32" s="52">
        <f>SUMIFS(Data!$J:$J,Data!$H:$H,"Elektriciteitsverbruik - gr*",Data!$Q:$Q,$V32,Data!$E:$E,Y$5,Data!$F:$F,$W$6)</f>
        <v>0</v>
      </c>
      <c r="Z32" s="52">
        <f>SUMIFS(Data!$J:$J,Data!$H:$H,"Elektriciteitsverbruik - gr*",Data!$Q:$Q,$V32,Data!$E:$E,Z$5,Data!$F:$F,$W$6)</f>
        <v>0</v>
      </c>
      <c r="AA32" s="52">
        <f>SUMIFS(Data!$J:$J,Data!$H:$H,"Elektriciteitsverbruik - gr*",Data!$Q:$Q,$V32,Data!$E:$E,AA$5,Data!$F:$F,$W$6)</f>
        <v>0</v>
      </c>
      <c r="AB32" s="52">
        <f>SUMIFS(Data!$J:$J,Data!$H:$H,"Elektriciteitsverbruik - gr*",Data!$Q:$Q,$V32,Data!$E:$E,AB$5,Data!$F:$F,$W$6)</f>
        <v>0</v>
      </c>
      <c r="AC32" s="52">
        <f>SUMIFS(Data!$J:$J,Data!$H:$H,"Elektriciteitsverbruik - gr*",Data!$Q:$Q,$V32,Data!$E:$E,AC$5,Data!$F:$F,$W$6)</f>
        <v>0</v>
      </c>
    </row>
    <row r="33" spans="2:29" ht="17.399999999999999" thickTop="1" thickBot="1" x14ac:dyDescent="0.35">
      <c r="B33" s="51"/>
      <c r="C33" s="52">
        <f>SUMIFS(Data!$J:$J,Data!$H:$H,"Aardgasverbruik",Data!$Q:$Q,$B33,Data!$E:$E,C$5,Data!$F:$F,$C$6)</f>
        <v>0</v>
      </c>
      <c r="D33" s="52">
        <f>SUMIFS(Data!$J:$J,Data!$H:$H,"Aardgasverbruik",Data!$Q:$Q,$B33,Data!$E:$E,D$5,Data!$F:$F,$C$6)</f>
        <v>0</v>
      </c>
      <c r="E33" s="52">
        <f>SUMIFS(Data!$J:$J,Data!$H:$H,"Aardgasverbruik",Data!$Q:$Q,$B33,Data!$E:$E,E$5,Data!$F:$F,$C$6)</f>
        <v>0</v>
      </c>
      <c r="F33" s="52">
        <f>SUMIFS(Data!$J:$J,Data!$H:$H,"Aardgasverbruik",Data!$Q:$Q,$B33,Data!$E:$E,F$5,Data!$F:$F,$C$6)</f>
        <v>0</v>
      </c>
      <c r="G33" s="52">
        <f>SUMIFS(Data!$J:$J,Data!$H:$H,"Aardgasverbruik",Data!$Q:$Q,$B33,Data!$E:$E,G$5,Data!$F:$F,$C$6)</f>
        <v>0</v>
      </c>
      <c r="H33" s="52">
        <f>SUMIFS(Data!$J:$J,Data!$H:$H,"Aardgasverbruik",Data!$Q:$Q,$B33,Data!$E:$E,H$5,Data!$F:$F,$C$6)</f>
        <v>0</v>
      </c>
      <c r="I33" s="52">
        <f>SUMIFS(Data!$J:$J,Data!$H:$H,"Aardgasverbruik",Data!$Q:$Q,$B33,Data!$E:$E,I$5,Data!$F:$F,$C$6)</f>
        <v>0</v>
      </c>
      <c r="V33" s="51"/>
      <c r="W33" s="52">
        <f>SUMIFS(Data!$J:$J,Data!$H:$H,"Elektriciteitsverbruik - gr*",Data!$Q:$Q,$V33,Data!$E:$E,W$5,Data!$F:$F,$W$6)</f>
        <v>0</v>
      </c>
      <c r="X33" s="52">
        <f>SUMIFS(Data!$J:$J,Data!$H:$H,"Elektriciteitsverbruik - gr*",Data!$Q:$Q,$V33,Data!$E:$E,X$5,Data!$F:$F,$W$6)</f>
        <v>0</v>
      </c>
      <c r="Y33" s="52">
        <f>SUMIFS(Data!$J:$J,Data!$H:$H,"Elektriciteitsverbruik - gr*",Data!$Q:$Q,$V33,Data!$E:$E,Y$5,Data!$F:$F,$W$6)</f>
        <v>0</v>
      </c>
      <c r="Z33" s="52">
        <f>SUMIFS(Data!$J:$J,Data!$H:$H,"Elektriciteitsverbruik - gr*",Data!$Q:$Q,$V33,Data!$E:$E,Z$5,Data!$F:$F,$W$6)</f>
        <v>0</v>
      </c>
      <c r="AA33" s="52">
        <f>SUMIFS(Data!$J:$J,Data!$H:$H,"Elektriciteitsverbruik - gr*",Data!$Q:$Q,$V33,Data!$E:$E,AA$5,Data!$F:$F,$W$6)</f>
        <v>0</v>
      </c>
      <c r="AB33" s="52">
        <f>SUMIFS(Data!$J:$J,Data!$H:$H,"Elektriciteitsverbruik - gr*",Data!$Q:$Q,$V33,Data!$E:$E,AB$5,Data!$F:$F,$W$6)</f>
        <v>0</v>
      </c>
      <c r="AC33" s="52">
        <f>SUMIFS(Data!$J:$J,Data!$H:$H,"Elektriciteitsverbruik - gr*",Data!$Q:$Q,$V33,Data!$E:$E,AC$5,Data!$F:$F,$W$6)</f>
        <v>0</v>
      </c>
    </row>
    <row r="34" spans="2:29" ht="17.399999999999999" thickTop="1" thickBot="1" x14ac:dyDescent="0.35">
      <c r="B34" s="49" t="s">
        <v>132</v>
      </c>
      <c r="C34" s="250">
        <f>SUM(C7:C33)</f>
        <v>1125522</v>
      </c>
      <c r="D34" s="250">
        <f t="shared" ref="D34:H34" si="8">SUM(D7:D33)</f>
        <v>947181</v>
      </c>
      <c r="E34" s="250">
        <f t="shared" si="8"/>
        <v>996882</v>
      </c>
      <c r="F34" s="250">
        <f t="shared" si="8"/>
        <v>913064</v>
      </c>
      <c r="G34" s="250">
        <f t="shared" si="8"/>
        <v>768613</v>
      </c>
      <c r="H34" s="250">
        <f t="shared" si="8"/>
        <v>0</v>
      </c>
      <c r="I34" s="250">
        <f>SUM(I7:I33)</f>
        <v>0</v>
      </c>
      <c r="V34" s="49" t="s">
        <v>132</v>
      </c>
      <c r="W34" s="250">
        <f>SUM(W7:W33)</f>
        <v>836956</v>
      </c>
      <c r="X34" s="250">
        <f>SUM(X7:X33)</f>
        <v>1076376.54</v>
      </c>
      <c r="Y34" s="250">
        <f>SUM(Y7:Y33)</f>
        <v>1737661.9</v>
      </c>
      <c r="Z34" s="250">
        <f t="shared" ref="Z34:AC34" si="9">SUM(Z7:Z33)</f>
        <v>3241383.3</v>
      </c>
      <c r="AA34" s="250">
        <f t="shared" si="9"/>
        <v>0</v>
      </c>
      <c r="AB34" s="250">
        <f t="shared" si="9"/>
        <v>0</v>
      </c>
      <c r="AC34" s="250">
        <f t="shared" si="9"/>
        <v>0</v>
      </c>
    </row>
    <row r="35" spans="2:29" ht="16.8" thickTop="1" x14ac:dyDescent="0.3"/>
    <row r="37" spans="2:29" ht="16.8" thickBot="1" x14ac:dyDescent="0.35"/>
    <row r="38" spans="2:29" ht="17.399999999999999" thickTop="1" thickBot="1" x14ac:dyDescent="0.35">
      <c r="B38" s="370" t="s">
        <v>133</v>
      </c>
      <c r="C38" s="371"/>
      <c r="D38" s="371"/>
      <c r="E38" s="371"/>
      <c r="F38" s="371"/>
      <c r="G38" s="371"/>
      <c r="H38" s="371"/>
      <c r="I38" s="371"/>
      <c r="V38" s="370" t="s">
        <v>134</v>
      </c>
      <c r="W38" s="371"/>
      <c r="X38" s="371"/>
      <c r="Y38" s="371"/>
      <c r="Z38" s="371"/>
      <c r="AA38" s="371"/>
      <c r="AB38" s="371"/>
      <c r="AC38" s="371"/>
    </row>
    <row r="39" spans="2:29" ht="17.399999999999999" thickTop="1" thickBot="1" x14ac:dyDescent="0.35">
      <c r="B39" s="58"/>
      <c r="C39" s="56">
        <v>2019</v>
      </c>
      <c r="D39" s="58">
        <f>C39+1</f>
        <v>2020</v>
      </c>
      <c r="E39" s="56">
        <f>D39+1</f>
        <v>2021</v>
      </c>
      <c r="F39" s="58">
        <f t="shared" ref="F39" si="10">E39+1</f>
        <v>2022</v>
      </c>
      <c r="G39" s="56">
        <f t="shared" ref="G39" si="11">F39+1</f>
        <v>2023</v>
      </c>
      <c r="H39" s="58">
        <f t="shared" ref="H39" si="12">G39+1</f>
        <v>2024</v>
      </c>
      <c r="I39" s="56">
        <f t="shared" ref="I39" si="13">H39+1</f>
        <v>2025</v>
      </c>
      <c r="V39" s="58"/>
      <c r="W39" s="56">
        <v>2019</v>
      </c>
      <c r="X39" s="58">
        <f>W39+1</f>
        <v>2020</v>
      </c>
      <c r="Y39" s="56">
        <f>X39+1</f>
        <v>2021</v>
      </c>
      <c r="Z39" s="58">
        <f t="shared" ref="Z39" si="14">Y39+1</f>
        <v>2022</v>
      </c>
      <c r="AA39" s="56">
        <f t="shared" ref="AA39" si="15">Z39+1</f>
        <v>2023</v>
      </c>
      <c r="AB39" s="58">
        <f t="shared" ref="AB39" si="16">AA39+1</f>
        <v>2024</v>
      </c>
      <c r="AC39" s="56">
        <f t="shared" ref="AC39" si="17">AB39+1</f>
        <v>2025</v>
      </c>
    </row>
    <row r="40" spans="2:29" ht="17.399999999999999" thickTop="1" thickBot="1" x14ac:dyDescent="0.35">
      <c r="B40" s="58"/>
      <c r="C40" s="367" t="s">
        <v>13</v>
      </c>
      <c r="D40" s="368"/>
      <c r="E40" s="368"/>
      <c r="F40" s="368"/>
      <c r="G40" s="368"/>
      <c r="H40" s="368"/>
      <c r="I40" s="369"/>
      <c r="V40" s="58"/>
      <c r="W40" s="367" t="s">
        <v>13</v>
      </c>
      <c r="X40" s="368"/>
      <c r="Y40" s="368"/>
      <c r="Z40" s="368"/>
      <c r="AA40" s="368"/>
      <c r="AB40" s="368"/>
      <c r="AC40" s="369"/>
    </row>
    <row r="41" spans="2:29" ht="17.399999999999999" thickTop="1" thickBot="1" x14ac:dyDescent="0.35">
      <c r="B41" s="51" t="s">
        <v>46</v>
      </c>
      <c r="C41" s="52">
        <f>SUMIFS(Data!$J:$J,Data!$H:$H,"*&lt;700*",Data!$E:$E,C$39,Data!$F:$F,$C$40)</f>
        <v>35516</v>
      </c>
      <c r="D41" s="52">
        <f>SUMIFS(Data!$J:$J,Data!$H:$H,"*&lt;700*",Data!$E:$E,D$39,Data!$F:$F,$C$40)</f>
        <v>24772</v>
      </c>
      <c r="E41" s="52">
        <f>SUMIFS(Data!$J:$J,Data!$H:$H,"*&lt;700*",Data!$E:$E,E$39,Data!$F:$F,$C$40)</f>
        <v>94082</v>
      </c>
      <c r="F41" s="52">
        <f>SUMIFS(Data!$J:$J,Data!$H:$H,"*&lt;700*",Data!$E:$E,F$39,Data!$F:$F,$C$40)</f>
        <v>95768</v>
      </c>
      <c r="G41" s="52">
        <f>SUMIFS(Data!$J:$J,Data!$H:$H,"*&lt;700*",Data!$E:$E,G$39,Data!$F:$F,$C$40)</f>
        <v>10023.49</v>
      </c>
      <c r="H41" s="52">
        <f>SUMIFS(Data!$J:$J,Data!$H:$H,"*&lt;700*",Data!$E:$E,H$39,Data!$F:$F,$C$40)</f>
        <v>0</v>
      </c>
      <c r="I41" s="52">
        <f>SUMIFS(Data!$J:$J,Data!$H:$H,"*&lt;700*",Data!$E:$E,I$39,Data!$F:$F,$C$40)</f>
        <v>0</v>
      </c>
      <c r="V41" s="51" t="s">
        <v>135</v>
      </c>
      <c r="W41" s="52">
        <f>SUMIFS(Data!$J:$J,Data!$H:$H,"*Gedeclareerde*",Data!$E:$E,W$39,Data!$F:$F,$W$40)</f>
        <v>64487</v>
      </c>
      <c r="X41" s="52">
        <f>SUMIFS(Data!$J:$J,Data!$H:$H,"*Gedeclareerde*",Data!$E:$E,X$39,Data!$F:$F,$W$40)</f>
        <v>37941</v>
      </c>
      <c r="Y41" s="52">
        <f>SUMIFS(Data!$J:$J,Data!$H:$H,"*Gedeclareerde*",Data!$E:$E,Y$39,Data!$F:$F,$W$40)</f>
        <v>49439</v>
      </c>
      <c r="Z41" s="52">
        <f>SUMIFS(Data!$J:$J,Data!$H:$H,"*Gedeclareerde*",Data!$E:$E,Z$39,Data!$F:$F,$W$40)</f>
        <v>20236</v>
      </c>
      <c r="AA41" s="52">
        <f>SUMIFS(Data!$J:$J,Data!$H:$H,"*Gedeclareerde*",Data!$E:$E,AA$39,Data!$F:$F,$W$40)</f>
        <v>63873</v>
      </c>
      <c r="AB41" s="52">
        <f>SUMIFS(Data!$J:$J,Data!$H:$H,"*Gedeclareerde*",Data!$E:$E,AB$39,Data!$F:$F,$W$40)</f>
        <v>0</v>
      </c>
      <c r="AC41" s="52">
        <f>SUMIFS(Data!$J:$J,Data!$H:$H,"*Gedeclareerde*",Data!$E:$E,AC$39,Data!$F:$F,$W$40)</f>
        <v>0</v>
      </c>
    </row>
    <row r="42" spans="2:29" ht="17.399999999999999" thickTop="1" thickBot="1" x14ac:dyDescent="0.35">
      <c r="B42" s="51" t="s">
        <v>47</v>
      </c>
      <c r="C42" s="52">
        <f>SUMIFS(Data!$J:$J,Data!$H:$H,"*700-2500*",Data!$E:$E,C$39,Data!$F:$F,$C$40)</f>
        <v>146601</v>
      </c>
      <c r="D42" s="52">
        <f>SUMIFS(Data!$J:$J,Data!$H:$H,"*700-2500*",Data!$E:$E,D$39,Data!$F:$F,$C$40)</f>
        <v>42615</v>
      </c>
      <c r="E42" s="52">
        <f>SUMIFS(Data!$J:$J,Data!$H:$H,"*700-2500*",Data!$E:$E,E$39,Data!$F:$F,$C$40)</f>
        <v>98870</v>
      </c>
      <c r="F42" s="52">
        <f>SUMIFS(Data!$J:$J,Data!$H:$H,"*700-2500*",Data!$E:$E,F$39,Data!$F:$F,$C$40)</f>
        <v>185403</v>
      </c>
      <c r="G42" s="52">
        <f>SUMIFS(Data!$J:$J,Data!$H:$H,"*700-2500*",Data!$E:$E,G$39,Data!$F:$F,$C$40)</f>
        <v>191345.6</v>
      </c>
      <c r="H42" s="52">
        <f>SUMIFS(Data!$J:$J,Data!$H:$H,"*700-2500*",Data!$E:$E,H$39,Data!$F:$F,$C$40)</f>
        <v>0</v>
      </c>
      <c r="I42" s="52">
        <f>SUMIFS(Data!$J:$J,Data!$H:$H,"*700-2500*",Data!$E:$E,I$39,Data!$F:$F,$C$40)</f>
        <v>0</v>
      </c>
      <c r="V42" s="51" t="s">
        <v>136</v>
      </c>
      <c r="W42" s="52">
        <f>SUMIFS(Data!$J:$J,Data!$H:$H,"*Openbaar*",Data!$E:$E,W$39,Data!$F:$F,$W$40)</f>
        <v>0</v>
      </c>
      <c r="X42" s="52">
        <f>SUMIFS(Data!$J:$J,Data!$H:$H,"*Openbaar*",Data!$E:$E,X$39,Data!$F:$F,$W$40)</f>
        <v>0</v>
      </c>
      <c r="Y42" s="52">
        <f>SUMIFS(Data!$J:$J,Data!$H:$H,"*Openbaar*",Data!$E:$E,Y$39,Data!$F:$F,$W$40)</f>
        <v>0</v>
      </c>
      <c r="Z42" s="52">
        <f>SUMIFS(Data!$J:$J,Data!$H:$H,"*Openbaar*",Data!$E:$E,Z$39,Data!$F:$F,$W$40)</f>
        <v>0</v>
      </c>
      <c r="AA42" s="52">
        <f>SUMIFS(Data!$J:$J,Data!$H:$H,"*Openbaar*",Data!$E:$E,AA$39,Data!$F:$F,$W$40)</f>
        <v>0</v>
      </c>
      <c r="AB42" s="52">
        <f>SUMIFS(Data!$J:$J,Data!$H:$H,"*Openbaar*",Data!$E:$E,AB$39,Data!$F:$F,$W$40)</f>
        <v>0</v>
      </c>
      <c r="AC42" s="52">
        <f>SUMIFS(Data!$J:$J,Data!$H:$H,"*Openbaar*",Data!$E:$E,AC$39,Data!$F:$F,$W$40)</f>
        <v>0</v>
      </c>
    </row>
    <row r="43" spans="2:29" ht="17.399999999999999" thickTop="1" thickBot="1" x14ac:dyDescent="0.35">
      <c r="B43" s="51" t="s">
        <v>48</v>
      </c>
      <c r="C43" s="52">
        <f>SUMIFS(Data!$J:$J,Data!$H:$H,"*&gt;2500*",Data!$E:$E,C$39,Data!$F:$F,$C$40)</f>
        <v>180279</v>
      </c>
      <c r="D43" s="52">
        <f>SUMIFS(Data!$J:$J,Data!$H:$H,"*&gt;2500*",Data!$E:$E,D$39,Data!$F:$F,$C$40)</f>
        <v>124433</v>
      </c>
      <c r="E43" s="52">
        <f>SUMIFS(Data!$J:$J,Data!$H:$H,"*&gt;2500*",Data!$E:$E,E$39,Data!$F:$F,$C$40)</f>
        <v>26937</v>
      </c>
      <c r="F43" s="52">
        <f>SUMIFS(Data!$J:$J,Data!$H:$H,"*&gt;2500*",Data!$E:$E,F$39,Data!$F:$F,$C$40)</f>
        <v>75513</v>
      </c>
      <c r="G43" s="52">
        <f>SUMIFS(Data!$J:$J,Data!$H:$H,"*&gt;2500*",Data!$E:$E,G$39,Data!$F:$F,$C$40)</f>
        <v>107532.07</v>
      </c>
      <c r="H43" s="52">
        <f>SUMIFS(Data!$J:$J,Data!$H:$H,"*&gt;2500*",Data!$E:$E,H$39,Data!$F:$F,$C$40)</f>
        <v>0</v>
      </c>
      <c r="I43" s="52">
        <f>SUMIFS(Data!$J:$J,Data!$H:$H,"*&gt;2500*",Data!$E:$E,I$39,Data!$F:$F,$C$40)</f>
        <v>0</v>
      </c>
      <c r="V43" s="49" t="s">
        <v>132</v>
      </c>
      <c r="W43" s="250">
        <f>SUM(W41:W42)</f>
        <v>64487</v>
      </c>
      <c r="X43" s="250">
        <f>SUM(X41:X42)</f>
        <v>37941</v>
      </c>
      <c r="Y43" s="250">
        <f>SUM(Y41:Y42)</f>
        <v>49439</v>
      </c>
      <c r="Z43" s="250">
        <f t="shared" ref="Z43:AC43" si="18">SUM(Z41:Z42)</f>
        <v>20236</v>
      </c>
      <c r="AA43" s="250">
        <f t="shared" si="18"/>
        <v>63873</v>
      </c>
      <c r="AB43" s="250">
        <f t="shared" si="18"/>
        <v>0</v>
      </c>
      <c r="AC43" s="250">
        <f t="shared" si="18"/>
        <v>0</v>
      </c>
    </row>
    <row r="44" spans="2:29" ht="17.399999999999999" thickTop="1" thickBot="1" x14ac:dyDescent="0.35">
      <c r="B44" s="49" t="s">
        <v>132</v>
      </c>
      <c r="C44" s="250">
        <f>SUM(C41:C43)</f>
        <v>362396</v>
      </c>
      <c r="D44" s="250">
        <f>SUM(D41:D43)</f>
        <v>191820</v>
      </c>
      <c r="E44" s="250">
        <f>SUM(E41:E43)</f>
        <v>219889</v>
      </c>
      <c r="F44" s="250">
        <f t="shared" ref="F44:I44" si="19">SUM(F41:F43)</f>
        <v>356684</v>
      </c>
      <c r="G44" s="250">
        <f t="shared" si="19"/>
        <v>308901.16000000003</v>
      </c>
      <c r="H44" s="250">
        <f t="shared" si="19"/>
        <v>0</v>
      </c>
      <c r="I44" s="250">
        <f t="shared" si="19"/>
        <v>0</v>
      </c>
    </row>
    <row r="45" spans="2:29" ht="16.8" thickTop="1" x14ac:dyDescent="0.3"/>
  </sheetData>
  <mergeCells count="9">
    <mergeCell ref="B2:K2"/>
    <mergeCell ref="C6:I6"/>
    <mergeCell ref="W6:AC6"/>
    <mergeCell ref="C40:I40"/>
    <mergeCell ref="W40:AC40"/>
    <mergeCell ref="B4:I4"/>
    <mergeCell ref="V4:AC4"/>
    <mergeCell ref="B38:I38"/>
    <mergeCell ref="V38:AC38"/>
  </mergeCells>
  <conditionalFormatting sqref="B7:B9">
    <cfRule type="containsBlanks" dxfId="2" priority="2">
      <formula>LEN(TRIM(B7))=0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DC59-4C53-4BAA-9B17-E6CA00B66D2A}">
  <dimension ref="C1:S397"/>
  <sheetViews>
    <sheetView showGridLines="0" topLeftCell="I112" zoomScale="110" zoomScaleNormal="110" workbookViewId="0">
      <selection activeCell="R212" sqref="R212"/>
    </sheetView>
  </sheetViews>
  <sheetFormatPr defaultColWidth="8.5" defaultRowHeight="16.2" x14ac:dyDescent="0.3"/>
  <cols>
    <col min="1" max="2" width="8.5" style="3"/>
    <col min="3" max="3" width="20.59765625" style="3" customWidth="1"/>
    <col min="4" max="4" width="13.09765625" style="252" customWidth="1"/>
    <col min="5" max="5" width="14.59765625" style="3" customWidth="1"/>
    <col min="6" max="6" width="14.09765625" style="3" customWidth="1"/>
    <col min="7" max="7" width="19.09765625" style="3" customWidth="1"/>
    <col min="8" max="8" width="44.8984375" style="3" bestFit="1" customWidth="1"/>
    <col min="9" max="9" width="16.8984375" style="3" bestFit="1" customWidth="1"/>
    <col min="10" max="10" width="16.8984375" style="3" customWidth="1"/>
    <col min="11" max="11" width="15.59765625" style="3" customWidth="1"/>
    <col min="12" max="13" width="17.09765625" style="3" customWidth="1"/>
    <col min="14" max="14" width="14.59765625" style="3" customWidth="1"/>
    <col min="15" max="15" width="39.59765625" style="3" customWidth="1"/>
    <col min="16" max="16" width="13.3984375" style="3" customWidth="1"/>
    <col min="17" max="19" width="15.5" style="3" customWidth="1"/>
    <col min="20" max="16384" width="8.5" style="3"/>
  </cols>
  <sheetData>
    <row r="1" spans="3:19" ht="39.9" customHeight="1" x14ac:dyDescent="0.3"/>
    <row r="2" spans="3:19" ht="53.1" customHeight="1" x14ac:dyDescent="0.3">
      <c r="D2" s="289" t="s">
        <v>137</v>
      </c>
      <c r="F2" s="275"/>
    </row>
    <row r="6" spans="3:19" ht="33.75" customHeight="1" thickBot="1" x14ac:dyDescent="0.35">
      <c r="C6" s="372" t="s">
        <v>138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</row>
    <row r="7" spans="3:19" ht="57" customHeight="1" thickTop="1" thickBot="1" x14ac:dyDescent="0.35">
      <c r="C7" s="91" t="s">
        <v>139</v>
      </c>
      <c r="D7" s="253" t="s">
        <v>140</v>
      </c>
      <c r="E7" s="92" t="s">
        <v>141</v>
      </c>
      <c r="F7" s="93" t="s">
        <v>142</v>
      </c>
      <c r="G7" s="92" t="s">
        <v>143</v>
      </c>
      <c r="H7" s="92" t="s">
        <v>144</v>
      </c>
      <c r="I7" s="94" t="s">
        <v>17</v>
      </c>
      <c r="J7" s="92" t="s">
        <v>145</v>
      </c>
      <c r="K7" s="92" t="s">
        <v>146</v>
      </c>
      <c r="L7" s="92" t="s">
        <v>147</v>
      </c>
      <c r="M7" s="92" t="s">
        <v>148</v>
      </c>
      <c r="N7" s="92" t="s">
        <v>149</v>
      </c>
      <c r="O7" s="92" t="s">
        <v>150</v>
      </c>
      <c r="P7" s="92" t="s">
        <v>151</v>
      </c>
      <c r="Q7" s="95" t="s">
        <v>152</v>
      </c>
      <c r="R7" s="95" t="s">
        <v>153</v>
      </c>
      <c r="S7" s="95" t="s">
        <v>40</v>
      </c>
    </row>
    <row r="8" spans="3:19" s="32" customFormat="1" ht="17.399999999999999" thickTop="1" thickBot="1" x14ac:dyDescent="0.35">
      <c r="C8" s="129" t="s">
        <v>11</v>
      </c>
      <c r="D8" s="254">
        <f>VLOOKUP(C8,'Input keuzevariabelen'!$B:$C,2,FALSE)</f>
        <v>1</v>
      </c>
      <c r="E8" s="130">
        <v>2019</v>
      </c>
      <c r="F8" s="131" t="s">
        <v>85</v>
      </c>
      <c r="G8" s="98">
        <f>VLOOKUP(H8,'Input keuzevariabelen'!$F:$J,2,FALSE)</f>
        <v>1</v>
      </c>
      <c r="H8" s="99" t="s">
        <v>25</v>
      </c>
      <c r="I8" s="279">
        <v>156520</v>
      </c>
      <c r="J8" s="99">
        <f>I8*D8</f>
        <v>156520</v>
      </c>
      <c r="K8" s="99" t="str">
        <f>VLOOKUP(H8,'Input keuzevariabelen'!$F:$J,3,FALSE)</f>
        <v>liter</v>
      </c>
      <c r="L8" s="99">
        <f>SUMIFS('Input keuzevariabelen'!$I:$I,'Input keuzevariabelen'!$F:$F,Data!H8,'Input keuzevariabelen'!$K:$K,Data!E8)</f>
        <v>3309</v>
      </c>
      <c r="M8" s="99" t="str">
        <f>VLOOKUP(H8,'Input keuzevariabelen'!$F:$J,5,FALSE)</f>
        <v>gram CO2/liter</v>
      </c>
      <c r="N8" s="99">
        <f>J8*L8/1000000</f>
        <v>517.92467999999997</v>
      </c>
      <c r="O8" s="99" t="s">
        <v>154</v>
      </c>
      <c r="P8" s="99"/>
      <c r="Q8" s="100" t="s">
        <v>129</v>
      </c>
      <c r="R8" s="99">
        <f>SUMIFS('Input keuzevariabelen'!$P:$P,'Input keuzevariabelen'!$M:$M,Data!H8)</f>
        <v>3.5448E-2</v>
      </c>
      <c r="S8" s="100">
        <f>J8*R8</f>
        <v>5548.32096</v>
      </c>
    </row>
    <row r="9" spans="3:19" s="32" customFormat="1" ht="17.399999999999999" thickTop="1" thickBot="1" x14ac:dyDescent="0.35">
      <c r="C9" s="129" t="s">
        <v>11</v>
      </c>
      <c r="D9" s="254">
        <f>VLOOKUP(C9,'Input keuzevariabelen'!$B:$C,2,FALSE)</f>
        <v>1</v>
      </c>
      <c r="E9" s="130">
        <v>2019</v>
      </c>
      <c r="F9" s="131" t="s">
        <v>85</v>
      </c>
      <c r="G9" s="98">
        <f>VLOOKUP(H9,'Input keuzevariabelen'!$F:$J,2,FALSE)</f>
        <v>1</v>
      </c>
      <c r="H9" s="101" t="s">
        <v>26</v>
      </c>
      <c r="I9" s="279">
        <v>253519</v>
      </c>
      <c r="J9" s="99">
        <f t="shared" ref="J9:J25" si="0">I9*D9</f>
        <v>253519</v>
      </c>
      <c r="K9" s="99" t="str">
        <f>VLOOKUP(H9,'Input keuzevariabelen'!$F:$J,3,FALSE)</f>
        <v>liter</v>
      </c>
      <c r="L9" s="99">
        <f>SUMIFS('Input keuzevariabelen'!$I:$I,'Input keuzevariabelen'!$F:$F,Data!H9,'Input keuzevariabelen'!$K:$K,Data!E9)</f>
        <v>2884</v>
      </c>
      <c r="M9" s="99" t="str">
        <f>VLOOKUP(H9,'Input keuzevariabelen'!$F:$J,5,FALSE)</f>
        <v>gram CO2/liter</v>
      </c>
      <c r="N9" s="99">
        <f t="shared" ref="N9:N25" si="1">J9*L9/1000000</f>
        <v>731.14879599999995</v>
      </c>
      <c r="O9" s="99" t="s">
        <v>154</v>
      </c>
      <c r="P9" s="101"/>
      <c r="Q9" s="102" t="s">
        <v>129</v>
      </c>
      <c r="R9" s="99">
        <f>SUMIFS('Input keuzevariabelen'!$P:$P,'Input keuzevariabelen'!$M:$M,Data!H9)</f>
        <v>3.2916000000000001E-2</v>
      </c>
      <c r="S9" s="100">
        <f t="shared" ref="S9:S25" si="2">J9*R9</f>
        <v>8344.8314040000005</v>
      </c>
    </row>
    <row r="10" spans="3:19" s="32" customFormat="1" ht="17.399999999999999" thickTop="1" thickBot="1" x14ac:dyDescent="0.35">
      <c r="C10" s="129" t="s">
        <v>64</v>
      </c>
      <c r="D10" s="254">
        <f>VLOOKUP(C10,'Input keuzevariabelen'!$B:$C,2,FALSE)</f>
        <v>1</v>
      </c>
      <c r="E10" s="130">
        <v>2019</v>
      </c>
      <c r="F10" s="131" t="s">
        <v>85</v>
      </c>
      <c r="G10" s="98">
        <f>VLOOKUP(H10,'Input keuzevariabelen'!$F:$J,2,FALSE)</f>
        <v>1</v>
      </c>
      <c r="H10" s="99" t="s">
        <v>25</v>
      </c>
      <c r="I10" s="279">
        <v>5475</v>
      </c>
      <c r="J10" s="99">
        <f t="shared" si="0"/>
        <v>5475</v>
      </c>
      <c r="K10" s="99" t="str">
        <f>VLOOKUP(H10,'Input keuzevariabelen'!$F:$J,3,FALSE)</f>
        <v>liter</v>
      </c>
      <c r="L10" s="99">
        <f>SUMIFS('Input keuzevariabelen'!$I:$I,'Input keuzevariabelen'!$F:$F,Data!H10,'Input keuzevariabelen'!$K:$K,Data!E10)</f>
        <v>3309</v>
      </c>
      <c r="M10" s="99" t="str">
        <f>VLOOKUP(H10,'Input keuzevariabelen'!$F:$J,5,FALSE)</f>
        <v>gram CO2/liter</v>
      </c>
      <c r="N10" s="99">
        <f t="shared" si="1"/>
        <v>18.116775000000001</v>
      </c>
      <c r="O10" s="99" t="s">
        <v>154</v>
      </c>
      <c r="P10" s="101"/>
      <c r="Q10" s="102" t="s">
        <v>131</v>
      </c>
      <c r="R10" s="99">
        <f>SUMIFS('Input keuzevariabelen'!$P:$P,'Input keuzevariabelen'!$M:$M,Data!H10)</f>
        <v>3.5448E-2</v>
      </c>
      <c r="S10" s="100">
        <f t="shared" si="2"/>
        <v>194.0778</v>
      </c>
    </row>
    <row r="11" spans="3:19" s="32" customFormat="1" ht="17.399999999999999" thickTop="1" thickBot="1" x14ac:dyDescent="0.35">
      <c r="C11" s="129" t="s">
        <v>64</v>
      </c>
      <c r="D11" s="254">
        <f>VLOOKUP(C11,'Input keuzevariabelen'!$B:$C,2,FALSE)</f>
        <v>1</v>
      </c>
      <c r="E11" s="130">
        <v>2019</v>
      </c>
      <c r="F11" s="131" t="s">
        <v>85</v>
      </c>
      <c r="G11" s="98">
        <f>VLOOKUP(H11,'Input keuzevariabelen'!$F:$J,2,FALSE)</f>
        <v>1</v>
      </c>
      <c r="H11" s="101" t="s">
        <v>26</v>
      </c>
      <c r="I11" s="279">
        <v>6513</v>
      </c>
      <c r="J11" s="99">
        <f t="shared" si="0"/>
        <v>6513</v>
      </c>
      <c r="K11" s="99" t="str">
        <f>VLOOKUP(H11,'Input keuzevariabelen'!$F:$J,3,FALSE)</f>
        <v>liter</v>
      </c>
      <c r="L11" s="99">
        <f>SUMIFS('Input keuzevariabelen'!$I:$I,'Input keuzevariabelen'!$F:$F,Data!H11,'Input keuzevariabelen'!$K:$K,Data!E11)</f>
        <v>2884</v>
      </c>
      <c r="M11" s="99" t="str">
        <f>VLOOKUP(H11,'Input keuzevariabelen'!$F:$J,5,FALSE)</f>
        <v>gram CO2/liter</v>
      </c>
      <c r="N11" s="99">
        <f t="shared" si="1"/>
        <v>18.783491999999999</v>
      </c>
      <c r="O11" s="99" t="s">
        <v>154</v>
      </c>
      <c r="P11" s="101"/>
      <c r="Q11" s="102" t="s">
        <v>131</v>
      </c>
      <c r="R11" s="99">
        <f>SUMIFS('Input keuzevariabelen'!$P:$P,'Input keuzevariabelen'!$M:$M,Data!H11)</f>
        <v>3.2916000000000001E-2</v>
      </c>
      <c r="S11" s="100">
        <f t="shared" si="2"/>
        <v>214.38190800000001</v>
      </c>
    </row>
    <row r="12" spans="3:19" s="32" customFormat="1" ht="17.399999999999999" thickTop="1" thickBot="1" x14ac:dyDescent="0.35">
      <c r="C12" s="132" t="s">
        <v>11</v>
      </c>
      <c r="D12" s="254">
        <f>VLOOKUP(C12,'Input keuzevariabelen'!$B:$C,2,FALSE)</f>
        <v>1</v>
      </c>
      <c r="E12" s="130">
        <v>2019</v>
      </c>
      <c r="F12" s="131" t="s">
        <v>85</v>
      </c>
      <c r="G12" s="98">
        <f>VLOOKUP(H12,'Input keuzevariabelen'!$F:$J,2,FALSE)</f>
        <v>1</v>
      </c>
      <c r="H12" s="101" t="s">
        <v>21</v>
      </c>
      <c r="I12" s="279">
        <v>94654</v>
      </c>
      <c r="J12" s="99">
        <f t="shared" si="0"/>
        <v>94654</v>
      </c>
      <c r="K12" s="99" t="str">
        <f>VLOOKUP(H12,'Input keuzevariabelen'!$F:$J,3,FALSE)</f>
        <v>m3</v>
      </c>
      <c r="L12" s="99">
        <f>SUMIFS('Input keuzevariabelen'!$I:$I,'Input keuzevariabelen'!$F:$F,Data!H12,'Input keuzevariabelen'!$K:$K,Data!E12)</f>
        <v>1890</v>
      </c>
      <c r="M12" s="99" t="str">
        <f>VLOOKUP(H12,'Input keuzevariabelen'!$F:$J,5,FALSE)</f>
        <v>gram CO2/m3</v>
      </c>
      <c r="N12" s="99">
        <f t="shared" si="1"/>
        <v>178.89606000000001</v>
      </c>
      <c r="O12" s="99" t="s">
        <v>154</v>
      </c>
      <c r="P12" s="101"/>
      <c r="Q12" s="102" t="s">
        <v>129</v>
      </c>
      <c r="R12" s="99">
        <f>SUMIFS('Input keuzevariabelen'!$P:$P,'Input keuzevariabelen'!$M:$M,Data!H12)</f>
        <v>3.1649999999999998E-2</v>
      </c>
      <c r="S12" s="100">
        <f t="shared" si="2"/>
        <v>2995.7990999999997</v>
      </c>
    </row>
    <row r="13" spans="3:19" ht="17.399999999999999" thickTop="1" thickBot="1" x14ac:dyDescent="0.35">
      <c r="C13" s="133" t="s">
        <v>64</v>
      </c>
      <c r="D13" s="254">
        <f>VLOOKUP(C13,'Input keuzevariabelen'!$B:$C,2,FALSE)</f>
        <v>1</v>
      </c>
      <c r="E13" s="130">
        <v>2019</v>
      </c>
      <c r="F13" s="131" t="s">
        <v>85</v>
      </c>
      <c r="G13" s="98">
        <f>VLOOKUP(H13,'Input keuzevariabelen'!$F:$J,2,FALSE)</f>
        <v>1</v>
      </c>
      <c r="H13" s="101" t="s">
        <v>21</v>
      </c>
      <c r="I13" s="279">
        <v>483574</v>
      </c>
      <c r="J13" s="99">
        <f t="shared" si="0"/>
        <v>483574</v>
      </c>
      <c r="K13" s="99" t="str">
        <f>VLOOKUP(H13,'Input keuzevariabelen'!$F:$J,3,FALSE)</f>
        <v>m3</v>
      </c>
      <c r="L13" s="99">
        <f>SUMIFS('Input keuzevariabelen'!$I:$I,'Input keuzevariabelen'!$F:$F,Data!H13,'Input keuzevariabelen'!$K:$K,Data!E13)</f>
        <v>1890</v>
      </c>
      <c r="M13" s="99" t="str">
        <f>VLOOKUP(H13,'Input keuzevariabelen'!$F:$J,5,FALSE)</f>
        <v>gram CO2/m3</v>
      </c>
      <c r="N13" s="99">
        <f t="shared" si="1"/>
        <v>913.95486000000005</v>
      </c>
      <c r="O13" s="99" t="s">
        <v>154</v>
      </c>
      <c r="P13" s="104"/>
      <c r="Q13" s="105" t="s">
        <v>131</v>
      </c>
      <c r="R13" s="99">
        <f>SUMIFS('Input keuzevariabelen'!$P:$P,'Input keuzevariabelen'!$M:$M,Data!H13)</f>
        <v>3.1649999999999998E-2</v>
      </c>
      <c r="S13" s="100">
        <f t="shared" si="2"/>
        <v>15305.117099999999</v>
      </c>
    </row>
    <row r="14" spans="3:19" ht="17.399999999999999" thickTop="1" thickBot="1" x14ac:dyDescent="0.35">
      <c r="C14" s="135" t="s">
        <v>11</v>
      </c>
      <c r="D14" s="254">
        <f>VLOOKUP(C14,'Input keuzevariabelen'!$B:$C,2,FALSE)</f>
        <v>1</v>
      </c>
      <c r="E14" s="130">
        <v>2019</v>
      </c>
      <c r="F14" s="131" t="s">
        <v>85</v>
      </c>
      <c r="G14" s="98">
        <f>VLOOKUP(H14,'Input keuzevariabelen'!$F:$J,2,FALSE)</f>
        <v>2</v>
      </c>
      <c r="H14" s="107" t="s">
        <v>37</v>
      </c>
      <c r="I14" s="279">
        <v>432219</v>
      </c>
      <c r="J14" s="99">
        <f t="shared" si="0"/>
        <v>432219</v>
      </c>
      <c r="K14" s="99" t="str">
        <f>VLOOKUP(H14,'Input keuzevariabelen'!$F:$J,3,FALSE)</f>
        <v>kWh</v>
      </c>
      <c r="L14" s="99">
        <f>SUMIFS('Input keuzevariabelen'!$I:$I,'Input keuzevariabelen'!$F:$F,Data!H14,'Input keuzevariabelen'!$K:$K,Data!E14)</f>
        <v>649</v>
      </c>
      <c r="M14" s="99" t="str">
        <f>VLOOKUP(H14,'Input keuzevariabelen'!$F:$J,5,FALSE)</f>
        <v>gram CO2/kWh</v>
      </c>
      <c r="N14" s="99">
        <f t="shared" si="1"/>
        <v>280.510131</v>
      </c>
      <c r="O14" s="99" t="s">
        <v>154</v>
      </c>
      <c r="P14" s="107"/>
      <c r="Q14" s="102" t="s">
        <v>129</v>
      </c>
      <c r="R14" s="99">
        <f>SUMIFS('Input keuzevariabelen'!$P:$P,'Input keuzevariabelen'!$M:$M,Data!H14)</f>
        <v>3.5999999999999999E-3</v>
      </c>
      <c r="S14" s="100">
        <f t="shared" si="2"/>
        <v>1555.9884</v>
      </c>
    </row>
    <row r="15" spans="3:19" ht="17.399999999999999" thickTop="1" thickBot="1" x14ac:dyDescent="0.35">
      <c r="C15" s="135" t="s">
        <v>64</v>
      </c>
      <c r="D15" s="254">
        <f>VLOOKUP(C15,'Input keuzevariabelen'!$B:$C,2,FALSE)</f>
        <v>1</v>
      </c>
      <c r="E15" s="130">
        <v>2019</v>
      </c>
      <c r="F15" s="131" t="s">
        <v>85</v>
      </c>
      <c r="G15" s="98">
        <f>VLOOKUP(H15,'Input keuzevariabelen'!$F:$J,2,FALSE)</f>
        <v>2</v>
      </c>
      <c r="H15" s="107" t="s">
        <v>36</v>
      </c>
      <c r="I15" s="279">
        <v>1403297</v>
      </c>
      <c r="J15" s="99">
        <f t="shared" si="0"/>
        <v>1403297</v>
      </c>
      <c r="K15" s="99" t="str">
        <f>VLOOKUP(H15,'Input keuzevariabelen'!$F:$J,3,FALSE)</f>
        <v>kWh</v>
      </c>
      <c r="L15" s="99">
        <f>SUMIFS('Input keuzevariabelen'!$I:$I,'Input keuzevariabelen'!$F:$F,Data!H15,'Input keuzevariabelen'!$K:$K,Data!E15)</f>
        <v>649</v>
      </c>
      <c r="M15" s="99" t="str">
        <f>VLOOKUP(H15,'Input keuzevariabelen'!$F:$J,5,FALSE)</f>
        <v>gram CO2/kWh</v>
      </c>
      <c r="N15" s="99">
        <f t="shared" si="1"/>
        <v>910.73975299999995</v>
      </c>
      <c r="O15" s="99" t="s">
        <v>154</v>
      </c>
      <c r="P15" s="107"/>
      <c r="Q15" s="102" t="s">
        <v>131</v>
      </c>
      <c r="R15" s="99">
        <f>SUMIFS('Input keuzevariabelen'!$P:$P,'Input keuzevariabelen'!$M:$M,Data!H15)</f>
        <v>3.5999999999999999E-3</v>
      </c>
      <c r="S15" s="100">
        <f t="shared" si="2"/>
        <v>5051.8692000000001</v>
      </c>
    </row>
    <row r="16" spans="3:19" ht="17.399999999999999" thickTop="1" thickBot="1" x14ac:dyDescent="0.35">
      <c r="C16" s="133" t="s">
        <v>64</v>
      </c>
      <c r="D16" s="254">
        <f>VLOOKUP(C16,'Input keuzevariabelen'!$B:$C,2,FALSE)</f>
        <v>1</v>
      </c>
      <c r="E16" s="130">
        <v>2019</v>
      </c>
      <c r="F16" s="131" t="s">
        <v>85</v>
      </c>
      <c r="G16" s="98">
        <f>VLOOKUP(H16,'Input keuzevariabelen'!$F:$J,2,FALSE)</f>
        <v>2</v>
      </c>
      <c r="H16" s="104" t="s">
        <v>35</v>
      </c>
      <c r="I16" s="279">
        <v>50000</v>
      </c>
      <c r="J16" s="99">
        <f t="shared" si="0"/>
        <v>50000</v>
      </c>
      <c r="K16" s="99" t="str">
        <f>VLOOKUP(H16,'Input keuzevariabelen'!$F:$J,3,FALSE)</f>
        <v>kWh</v>
      </c>
      <c r="L16" s="99">
        <f>SUMIFS('Input keuzevariabelen'!$I:$I,'Input keuzevariabelen'!$F:$F,Data!H16,'Input keuzevariabelen'!$K:$K,Data!E16)</f>
        <v>0</v>
      </c>
      <c r="M16" s="99" t="str">
        <f>VLOOKUP(H16,'Input keuzevariabelen'!$F:$J,5,FALSE)</f>
        <v>gram CO2/kWh</v>
      </c>
      <c r="N16" s="99">
        <f t="shared" si="1"/>
        <v>0</v>
      </c>
      <c r="O16" s="99" t="s">
        <v>154</v>
      </c>
      <c r="P16" s="104"/>
      <c r="Q16" s="105" t="s">
        <v>131</v>
      </c>
      <c r="R16" s="99">
        <f>SUMIFS('Input keuzevariabelen'!$P:$P,'Input keuzevariabelen'!$M:$M,Data!H16)</f>
        <v>3.5999999999999999E-3</v>
      </c>
      <c r="S16" s="100">
        <f t="shared" si="2"/>
        <v>180</v>
      </c>
    </row>
    <row r="17" spans="3:19" ht="17.399999999999999" thickTop="1" thickBot="1" x14ac:dyDescent="0.35">
      <c r="C17" s="133" t="s">
        <v>11</v>
      </c>
      <c r="D17" s="254">
        <v>1</v>
      </c>
      <c r="E17" s="130">
        <v>2019</v>
      </c>
      <c r="F17" s="131" t="s">
        <v>85</v>
      </c>
      <c r="G17" s="98">
        <v>2</v>
      </c>
      <c r="H17" s="104" t="s">
        <v>43</v>
      </c>
      <c r="I17" s="279">
        <v>23264.5</v>
      </c>
      <c r="J17" s="99">
        <f t="shared" si="0"/>
        <v>23264.5</v>
      </c>
      <c r="K17" s="99" t="s">
        <v>44</v>
      </c>
      <c r="L17" s="99">
        <f>SUMIFS('Input keuzevariabelen'!$I:$I,'Input keuzevariabelen'!$F:$F,Data!H17,'Input keuzevariabelen'!$K:$K,Data!E17)</f>
        <v>220</v>
      </c>
      <c r="M17" s="99" t="str">
        <f>VLOOKUP(H17,'Input keuzevariabelen'!$F:$J,5,FALSE)</f>
        <v>gram CO2/km</v>
      </c>
      <c r="N17" s="99">
        <f t="shared" si="1"/>
        <v>5.1181900000000002</v>
      </c>
      <c r="O17" s="316" t="s">
        <v>155</v>
      </c>
      <c r="P17" s="104"/>
      <c r="Q17" s="105"/>
      <c r="R17" s="99">
        <f>SUMIFS('Input keuzevariabelen'!$P:$P,'Input keuzevariabelen'!$M:$M,Data!H17)</f>
        <v>0</v>
      </c>
      <c r="S17" s="100">
        <f t="shared" si="2"/>
        <v>0</v>
      </c>
    </row>
    <row r="18" spans="3:19" ht="17.399999999999999" thickTop="1" thickBot="1" x14ac:dyDescent="0.35">
      <c r="C18" s="133" t="s">
        <v>64</v>
      </c>
      <c r="D18" s="254">
        <v>1</v>
      </c>
      <c r="E18" s="130">
        <v>2019</v>
      </c>
      <c r="F18" s="131" t="s">
        <v>85</v>
      </c>
      <c r="G18" s="98">
        <v>2</v>
      </c>
      <c r="H18" s="104" t="s">
        <v>43</v>
      </c>
      <c r="I18" s="279">
        <v>2993</v>
      </c>
      <c r="J18" s="99">
        <f t="shared" si="0"/>
        <v>2993</v>
      </c>
      <c r="K18" s="99" t="s">
        <v>44</v>
      </c>
      <c r="L18" s="99">
        <f>SUMIFS('Input keuzevariabelen'!$I:$I,'Input keuzevariabelen'!$F:$F,Data!H18,'Input keuzevariabelen'!$K:$K,Data!E18)</f>
        <v>220</v>
      </c>
      <c r="M18" s="99" t="str">
        <f>VLOOKUP(H18,'Input keuzevariabelen'!$F:$J,5,FALSE)</f>
        <v>gram CO2/km</v>
      </c>
      <c r="N18" s="99">
        <f t="shared" si="1"/>
        <v>0.65846000000000005</v>
      </c>
      <c r="O18" s="316" t="s">
        <v>155</v>
      </c>
      <c r="P18" s="104"/>
      <c r="Q18" s="105"/>
      <c r="R18" s="99">
        <f>SUMIFS('Input keuzevariabelen'!$P:$P,'Input keuzevariabelen'!$M:$M,Data!H18)</f>
        <v>0</v>
      </c>
      <c r="S18" s="100">
        <f t="shared" si="2"/>
        <v>0</v>
      </c>
    </row>
    <row r="19" spans="3:19" ht="17.399999999999999" thickTop="1" thickBot="1" x14ac:dyDescent="0.35">
      <c r="C19" s="133" t="s">
        <v>11</v>
      </c>
      <c r="D19" s="254">
        <v>1</v>
      </c>
      <c r="E19" s="130">
        <v>2019</v>
      </c>
      <c r="F19" s="131" t="s">
        <v>85</v>
      </c>
      <c r="G19" s="98">
        <v>2</v>
      </c>
      <c r="H19" s="104" t="s">
        <v>46</v>
      </c>
      <c r="I19" s="279">
        <v>8296.5</v>
      </c>
      <c r="J19" s="99">
        <f t="shared" si="0"/>
        <v>8296.5</v>
      </c>
      <c r="K19" s="99" t="s">
        <v>44</v>
      </c>
      <c r="L19" s="99">
        <f>SUMIFS('Input keuzevariabelen'!$I:$I,'Input keuzevariabelen'!$F:$F,Data!H19,'Input keuzevariabelen'!$K:$K,Data!E19)</f>
        <v>297</v>
      </c>
      <c r="M19" s="99" t="str">
        <f>VLOOKUP(H19,'Input keuzevariabelen'!$F:$J,5,FALSE)</f>
        <v>gram CO2/km</v>
      </c>
      <c r="N19" s="99">
        <f t="shared" si="1"/>
        <v>2.4640605</v>
      </c>
      <c r="O19" s="316" t="s">
        <v>155</v>
      </c>
      <c r="P19" s="104"/>
      <c r="Q19" s="105"/>
      <c r="R19" s="99">
        <f>SUMIFS('Input keuzevariabelen'!$P:$P,'Input keuzevariabelen'!$M:$M,Data!H19)</f>
        <v>0</v>
      </c>
      <c r="S19" s="100">
        <f t="shared" si="2"/>
        <v>0</v>
      </c>
    </row>
    <row r="20" spans="3:19" ht="17.399999999999999" thickTop="1" thickBot="1" x14ac:dyDescent="0.35">
      <c r="C20" s="133" t="s">
        <v>11</v>
      </c>
      <c r="D20" s="254">
        <v>1</v>
      </c>
      <c r="E20" s="130">
        <v>2019</v>
      </c>
      <c r="F20" s="131" t="s">
        <v>85</v>
      </c>
      <c r="G20" s="98">
        <v>2</v>
      </c>
      <c r="H20" s="104" t="s">
        <v>47</v>
      </c>
      <c r="I20" s="279">
        <v>3267.5</v>
      </c>
      <c r="J20" s="99">
        <f t="shared" si="0"/>
        <v>3267.5</v>
      </c>
      <c r="K20" s="99" t="s">
        <v>44</v>
      </c>
      <c r="L20" s="99">
        <f>SUMIFS('Input keuzevariabelen'!$I:$I,'Input keuzevariabelen'!$F:$F,Data!H20,'Input keuzevariabelen'!$K:$K,Data!E20)</f>
        <v>200</v>
      </c>
      <c r="M20" s="99" t="str">
        <f>VLOOKUP(H20,'Input keuzevariabelen'!$F:$J,5,FALSE)</f>
        <v>gram CO2/km</v>
      </c>
      <c r="N20" s="99">
        <f t="shared" si="1"/>
        <v>0.65349999999999997</v>
      </c>
      <c r="O20" s="316" t="s">
        <v>155</v>
      </c>
      <c r="P20" s="104"/>
      <c r="Q20" s="105"/>
      <c r="R20" s="99">
        <f>SUMIFS('Input keuzevariabelen'!$P:$P,'Input keuzevariabelen'!$M:$M,Data!H20)</f>
        <v>0</v>
      </c>
      <c r="S20" s="100">
        <f t="shared" si="2"/>
        <v>0</v>
      </c>
    </row>
    <row r="21" spans="3:19" ht="17.399999999999999" thickTop="1" thickBot="1" x14ac:dyDescent="0.35">
      <c r="C21" s="133" t="s">
        <v>11</v>
      </c>
      <c r="D21" s="254">
        <v>1</v>
      </c>
      <c r="E21" s="130">
        <v>2019</v>
      </c>
      <c r="F21" s="131" t="s">
        <v>85</v>
      </c>
      <c r="G21" s="98">
        <v>2</v>
      </c>
      <c r="H21" s="104" t="s">
        <v>48</v>
      </c>
      <c r="I21" s="279">
        <v>8966.5</v>
      </c>
      <c r="J21" s="99">
        <f t="shared" si="0"/>
        <v>8966.5</v>
      </c>
      <c r="K21" s="99" t="s">
        <v>44</v>
      </c>
      <c r="L21" s="99">
        <f>SUMIFS('Input keuzevariabelen'!$I:$I,'Input keuzevariabelen'!$F:$F,Data!H21,'Input keuzevariabelen'!$K:$K,Data!E21)</f>
        <v>147</v>
      </c>
      <c r="M21" s="99" t="str">
        <f>VLOOKUP(H21,'Input keuzevariabelen'!$F:$J,5,FALSE)</f>
        <v>gram CO2/km</v>
      </c>
      <c r="N21" s="99">
        <f t="shared" si="1"/>
        <v>1.3180755</v>
      </c>
      <c r="O21" s="316" t="s">
        <v>155</v>
      </c>
      <c r="P21" s="104"/>
      <c r="Q21" s="105"/>
      <c r="R21" s="99">
        <f>SUMIFS('Input keuzevariabelen'!$P:$P,'Input keuzevariabelen'!$M:$M,Data!H21)</f>
        <v>0</v>
      </c>
      <c r="S21" s="100">
        <f t="shared" si="2"/>
        <v>0</v>
      </c>
    </row>
    <row r="22" spans="3:19" ht="17.399999999999999" thickTop="1" thickBot="1" x14ac:dyDescent="0.35">
      <c r="C22" s="133" t="s">
        <v>64</v>
      </c>
      <c r="D22" s="254">
        <v>1</v>
      </c>
      <c r="E22" s="130">
        <v>2019</v>
      </c>
      <c r="F22" s="131" t="s">
        <v>85</v>
      </c>
      <c r="G22" s="98">
        <v>2</v>
      </c>
      <c r="H22" s="104" t="s">
        <v>46</v>
      </c>
      <c r="I22" s="279">
        <v>9461.5</v>
      </c>
      <c r="J22" s="99">
        <f t="shared" si="0"/>
        <v>9461.5</v>
      </c>
      <c r="K22" s="99" t="s">
        <v>44</v>
      </c>
      <c r="L22" s="99">
        <f>SUMIFS('Input keuzevariabelen'!$I:$I,'Input keuzevariabelen'!$F:$F,Data!H22,'Input keuzevariabelen'!$K:$K,Data!E22)</f>
        <v>297</v>
      </c>
      <c r="M22" s="99" t="str">
        <f>VLOOKUP(H22,'Input keuzevariabelen'!$F:$J,5,FALSE)</f>
        <v>gram CO2/km</v>
      </c>
      <c r="N22" s="99">
        <f t="shared" si="1"/>
        <v>2.8100654999999999</v>
      </c>
      <c r="O22" s="316" t="s">
        <v>155</v>
      </c>
      <c r="P22" s="104"/>
      <c r="Q22" s="105"/>
      <c r="R22" s="99">
        <f>SUMIFS('Input keuzevariabelen'!$P:$P,'Input keuzevariabelen'!$M:$M,Data!H22)</f>
        <v>0</v>
      </c>
      <c r="S22" s="100">
        <f t="shared" si="2"/>
        <v>0</v>
      </c>
    </row>
    <row r="23" spans="3:19" ht="16.5" customHeight="1" thickTop="1" thickBot="1" x14ac:dyDescent="0.35">
      <c r="C23" s="133" t="s">
        <v>64</v>
      </c>
      <c r="D23" s="254">
        <v>1</v>
      </c>
      <c r="E23" s="130">
        <v>2019</v>
      </c>
      <c r="F23" s="131" t="s">
        <v>85</v>
      </c>
      <c r="G23" s="98">
        <v>2</v>
      </c>
      <c r="H23" s="104" t="s">
        <v>47</v>
      </c>
      <c r="I23" s="279">
        <v>70033</v>
      </c>
      <c r="J23" s="99">
        <f t="shared" si="0"/>
        <v>70033</v>
      </c>
      <c r="K23" s="99" t="s">
        <v>44</v>
      </c>
      <c r="L23" s="99">
        <f>SUMIFS('Input keuzevariabelen'!$I:$I,'Input keuzevariabelen'!$F:$F,Data!H23,'Input keuzevariabelen'!$K:$K,Data!E23)</f>
        <v>200</v>
      </c>
      <c r="M23" s="99" t="str">
        <f>VLOOKUP(H23,'Input keuzevariabelen'!$F:$J,5,FALSE)</f>
        <v>gram CO2/km</v>
      </c>
      <c r="N23" s="99">
        <f t="shared" si="1"/>
        <v>14.006600000000001</v>
      </c>
      <c r="O23" s="316" t="s">
        <v>155</v>
      </c>
      <c r="P23" s="104"/>
      <c r="Q23" s="105"/>
      <c r="R23" s="99">
        <f>SUMIFS('Input keuzevariabelen'!$P:$P,'Input keuzevariabelen'!$M:$M,Data!H23)</f>
        <v>0</v>
      </c>
      <c r="S23" s="100">
        <f t="shared" si="2"/>
        <v>0</v>
      </c>
    </row>
    <row r="24" spans="3:19" ht="17.399999999999999" thickTop="1" thickBot="1" x14ac:dyDescent="0.35">
      <c r="C24" s="133" t="s">
        <v>64</v>
      </c>
      <c r="D24" s="254">
        <v>1</v>
      </c>
      <c r="E24" s="130">
        <v>2019</v>
      </c>
      <c r="F24" s="131" t="s">
        <v>85</v>
      </c>
      <c r="G24" s="98">
        <v>2</v>
      </c>
      <c r="H24" s="104" t="s">
        <v>48</v>
      </c>
      <c r="I24" s="279">
        <v>81173</v>
      </c>
      <c r="J24" s="99">
        <f t="shared" si="0"/>
        <v>81173</v>
      </c>
      <c r="K24" s="99" t="s">
        <v>44</v>
      </c>
      <c r="L24" s="99">
        <f>SUMIFS('Input keuzevariabelen'!$I:$I,'Input keuzevariabelen'!$F:$F,Data!H24,'Input keuzevariabelen'!$K:$K,Data!E24)</f>
        <v>147</v>
      </c>
      <c r="M24" s="99" t="str">
        <f>VLOOKUP(H24,'Input keuzevariabelen'!$F:$J,5,FALSE)</f>
        <v>gram CO2/km</v>
      </c>
      <c r="N24" s="99">
        <f t="shared" si="1"/>
        <v>11.932430999999999</v>
      </c>
      <c r="O24" s="316" t="s">
        <v>155</v>
      </c>
      <c r="P24" s="104"/>
      <c r="Q24" s="105"/>
      <c r="R24" s="99">
        <f>SUMIFS('Input keuzevariabelen'!$P:$P,'Input keuzevariabelen'!$M:$M,Data!H24)</f>
        <v>0</v>
      </c>
      <c r="S24" s="100">
        <f t="shared" si="2"/>
        <v>0</v>
      </c>
    </row>
    <row r="25" spans="3:19" ht="17.399999999999999" thickTop="1" thickBot="1" x14ac:dyDescent="0.35">
      <c r="C25" s="133"/>
      <c r="D25" s="254" t="e">
        <f>VLOOKUP(C25,'Input keuzevariabelen'!$B:$C,2,FALSE)</f>
        <v>#N/A</v>
      </c>
      <c r="E25" s="130"/>
      <c r="F25" s="131"/>
      <c r="G25" s="98" t="e">
        <f>VLOOKUP(H25,'Input keuzevariabelen'!$F:$J,2,FALSE)</f>
        <v>#N/A</v>
      </c>
      <c r="H25" s="104"/>
      <c r="I25" s="279"/>
      <c r="J25" s="99" t="e">
        <f t="shared" si="0"/>
        <v>#N/A</v>
      </c>
      <c r="K25" s="99" t="e">
        <f>VLOOKUP(H25,'Input keuzevariabelen'!$F:$J,3,FALSE)</f>
        <v>#N/A</v>
      </c>
      <c r="L25" s="99">
        <f>SUMIFS('Input keuzevariabelen'!$I:$I,'Input keuzevariabelen'!$F:$F,Data!H25,'Input keuzevariabelen'!$K:$K,Data!E25)</f>
        <v>0</v>
      </c>
      <c r="M25" s="99" t="e">
        <f>VLOOKUP(H25,'Input keuzevariabelen'!$F:$J,5,FALSE)</f>
        <v>#N/A</v>
      </c>
      <c r="N25" s="99" t="e">
        <f t="shared" si="1"/>
        <v>#N/A</v>
      </c>
      <c r="O25" s="104"/>
      <c r="P25" s="104"/>
      <c r="Q25" s="105"/>
      <c r="R25" s="99">
        <f>SUMIFS('Input keuzevariabelen'!$P:$P,'Input keuzevariabelen'!$M:$M,Data!H25)</f>
        <v>0</v>
      </c>
      <c r="S25" s="100" t="e">
        <f t="shared" si="2"/>
        <v>#N/A</v>
      </c>
    </row>
    <row r="26" spans="3:19" ht="17.399999999999999" thickTop="1" thickBot="1" x14ac:dyDescent="0.35">
      <c r="C26" s="129" t="s">
        <v>11</v>
      </c>
      <c r="D26" s="254">
        <f>VLOOKUP(C26,'Input keuzevariabelen'!$B:$C,2,FALSE)</f>
        <v>1</v>
      </c>
      <c r="E26" s="130">
        <v>2019</v>
      </c>
      <c r="F26" s="131" t="s">
        <v>13</v>
      </c>
      <c r="G26" s="98">
        <f>VLOOKUP(H26,'Input keuzevariabelen'!$F:$J,2,FALSE)</f>
        <v>1</v>
      </c>
      <c r="H26" s="99" t="s">
        <v>25</v>
      </c>
      <c r="I26" s="279">
        <v>325754.98000000004</v>
      </c>
      <c r="J26" s="99">
        <f>I26*D26</f>
        <v>325754.98000000004</v>
      </c>
      <c r="K26" s="99" t="str">
        <f>VLOOKUP(H26,'Input keuzevariabelen'!$F:$J,3,FALSE)</f>
        <v>liter</v>
      </c>
      <c r="L26" s="99">
        <f>SUMIFS('Input keuzevariabelen'!$I:$I,'Input keuzevariabelen'!$F:$F,Data!H26,'Input keuzevariabelen'!$K:$K,Data!E26)</f>
        <v>3309</v>
      </c>
      <c r="M26" s="99" t="str">
        <f>VLOOKUP(H26,'Input keuzevariabelen'!$F:$J,5,FALSE)</f>
        <v>gram CO2/liter</v>
      </c>
      <c r="N26" s="99">
        <f>J26*L26/1000000</f>
        <v>1077.9232288200001</v>
      </c>
      <c r="O26" s="99" t="s">
        <v>154</v>
      </c>
      <c r="P26" s="99"/>
      <c r="Q26" s="100"/>
      <c r="R26" s="99">
        <f>SUMIFS('Input keuzevariabelen'!$P:$P,'Input keuzevariabelen'!$M:$M,Data!H26)</f>
        <v>3.5448E-2</v>
      </c>
      <c r="S26" s="100">
        <f>J26*R26</f>
        <v>11547.362531040002</v>
      </c>
    </row>
    <row r="27" spans="3:19" ht="17.399999999999999" thickTop="1" thickBot="1" x14ac:dyDescent="0.35">
      <c r="C27" s="129" t="s">
        <v>11</v>
      </c>
      <c r="D27" s="254">
        <f>VLOOKUP(C27,'Input keuzevariabelen'!$B:$C,2,FALSE)</f>
        <v>1</v>
      </c>
      <c r="E27" s="130">
        <v>2019</v>
      </c>
      <c r="F27" s="131" t="s">
        <v>13</v>
      </c>
      <c r="G27" s="98">
        <f>VLOOKUP(H27,'Input keuzevariabelen'!$F:$J,2,FALSE)</f>
        <v>1</v>
      </c>
      <c r="H27" s="101" t="s">
        <v>26</v>
      </c>
      <c r="I27" s="279">
        <v>538721.2300000001</v>
      </c>
      <c r="J27" s="99">
        <f t="shared" ref="J27:J187" si="3">I27*D27</f>
        <v>538721.2300000001</v>
      </c>
      <c r="K27" s="99" t="str">
        <f>VLOOKUP(H27,'Input keuzevariabelen'!$F:$J,3,FALSE)</f>
        <v>liter</v>
      </c>
      <c r="L27" s="99">
        <f>SUMIFS('Input keuzevariabelen'!$I:$I,'Input keuzevariabelen'!$F:$F,Data!H27,'Input keuzevariabelen'!$K:$K,Data!E27)</f>
        <v>2884</v>
      </c>
      <c r="M27" s="99" t="str">
        <f>VLOOKUP(H27,'Input keuzevariabelen'!$F:$J,5,FALSE)</f>
        <v>gram CO2/liter</v>
      </c>
      <c r="N27" s="99">
        <f t="shared" ref="N27:N187" si="4">J27*L27/1000000</f>
        <v>1553.6720273200001</v>
      </c>
      <c r="O27" s="99" t="s">
        <v>154</v>
      </c>
      <c r="P27" s="101"/>
      <c r="Q27" s="102"/>
      <c r="R27" s="99">
        <f>SUMIFS('Input keuzevariabelen'!$P:$P,'Input keuzevariabelen'!$M:$M,Data!H27)</f>
        <v>3.2916000000000001E-2</v>
      </c>
      <c r="S27" s="100">
        <f t="shared" ref="S27:S187" si="5">J27*R27</f>
        <v>17732.548006680005</v>
      </c>
    </row>
    <row r="28" spans="3:19" ht="17.399999999999999" thickTop="1" thickBot="1" x14ac:dyDescent="0.35">
      <c r="C28" s="129" t="s">
        <v>64</v>
      </c>
      <c r="D28" s="254">
        <f>VLOOKUP(C28,'Input keuzevariabelen'!$B:$C,2,FALSE)</f>
        <v>1</v>
      </c>
      <c r="E28" s="130">
        <v>2019</v>
      </c>
      <c r="F28" s="131" t="s">
        <v>13</v>
      </c>
      <c r="G28" s="98">
        <f>VLOOKUP(H28,'Input keuzevariabelen'!$F:$J,2,FALSE)</f>
        <v>1</v>
      </c>
      <c r="H28" s="99" t="s">
        <v>25</v>
      </c>
      <c r="I28" s="279">
        <v>10590.760120481928</v>
      </c>
      <c r="J28" s="99">
        <f t="shared" si="3"/>
        <v>10590.760120481928</v>
      </c>
      <c r="K28" s="99" t="str">
        <f>VLOOKUP(H28,'Input keuzevariabelen'!$F:$J,3,FALSE)</f>
        <v>liter</v>
      </c>
      <c r="L28" s="99">
        <f>SUMIFS('Input keuzevariabelen'!$I:$I,'Input keuzevariabelen'!$F:$F,Data!H28,'Input keuzevariabelen'!$K:$K,Data!E28)</f>
        <v>3309</v>
      </c>
      <c r="M28" s="99" t="str">
        <f>VLOOKUP(H28,'Input keuzevariabelen'!$F:$J,5,FALSE)</f>
        <v>gram CO2/liter</v>
      </c>
      <c r="N28" s="99">
        <f t="shared" si="4"/>
        <v>35.044825238674697</v>
      </c>
      <c r="O28" s="99" t="s">
        <v>154</v>
      </c>
      <c r="P28" s="101"/>
      <c r="Q28" s="102"/>
      <c r="R28" s="99">
        <f>SUMIFS('Input keuzevariabelen'!$P:$P,'Input keuzevariabelen'!$M:$M,Data!H28)</f>
        <v>3.5448E-2</v>
      </c>
      <c r="S28" s="100">
        <f t="shared" si="5"/>
        <v>375.42126475084336</v>
      </c>
    </row>
    <row r="29" spans="3:19" ht="17.399999999999999" thickTop="1" thickBot="1" x14ac:dyDescent="0.35">
      <c r="C29" s="129" t="s">
        <v>64</v>
      </c>
      <c r="D29" s="254">
        <f>VLOOKUP(C29,'Input keuzevariabelen'!$B:$C,2,FALSE)</f>
        <v>1</v>
      </c>
      <c r="E29" s="130">
        <v>2019</v>
      </c>
      <c r="F29" s="131" t="s">
        <v>13</v>
      </c>
      <c r="G29" s="98">
        <f>VLOOKUP(H29,'Input keuzevariabelen'!$F:$J,2,FALSE)</f>
        <v>1</v>
      </c>
      <c r="H29" s="101" t="s">
        <v>26</v>
      </c>
      <c r="I29" s="279">
        <v>12567.188002008032</v>
      </c>
      <c r="J29" s="99">
        <f t="shared" si="3"/>
        <v>12567.188002008032</v>
      </c>
      <c r="K29" s="99" t="str">
        <f>VLOOKUP(H29,'Input keuzevariabelen'!$F:$J,3,FALSE)</f>
        <v>liter</v>
      </c>
      <c r="L29" s="99">
        <f>SUMIFS('Input keuzevariabelen'!$I:$I,'Input keuzevariabelen'!$F:$F,Data!H29,'Input keuzevariabelen'!$K:$K,Data!E29)</f>
        <v>2884</v>
      </c>
      <c r="M29" s="99" t="str">
        <f>VLOOKUP(H29,'Input keuzevariabelen'!$F:$J,5,FALSE)</f>
        <v>gram CO2/liter</v>
      </c>
      <c r="N29" s="99">
        <f t="shared" si="4"/>
        <v>36.243770197791164</v>
      </c>
      <c r="O29" s="99" t="s">
        <v>154</v>
      </c>
      <c r="P29" s="101"/>
      <c r="Q29" s="102"/>
      <c r="R29" s="99">
        <f>SUMIFS('Input keuzevariabelen'!$P:$P,'Input keuzevariabelen'!$M:$M,Data!H29)</f>
        <v>3.2916000000000001E-2</v>
      </c>
      <c r="S29" s="100">
        <f t="shared" si="5"/>
        <v>413.66156027409636</v>
      </c>
    </row>
    <row r="30" spans="3:19" ht="17.399999999999999" thickTop="1" thickBot="1" x14ac:dyDescent="0.35">
      <c r="C30" s="132" t="s">
        <v>11</v>
      </c>
      <c r="D30" s="254">
        <f>VLOOKUP(C30,'Input keuzevariabelen'!$B:$C,2,FALSE)</f>
        <v>1</v>
      </c>
      <c r="E30" s="130">
        <v>2019</v>
      </c>
      <c r="F30" s="131" t="s">
        <v>13</v>
      </c>
      <c r="G30" s="98">
        <f>VLOOKUP(H30,'Input keuzevariabelen'!$F:$J,2,FALSE)</f>
        <v>1</v>
      </c>
      <c r="H30" s="101" t="s">
        <v>21</v>
      </c>
      <c r="I30" s="279">
        <v>166403</v>
      </c>
      <c r="J30" s="99">
        <f t="shared" si="3"/>
        <v>166403</v>
      </c>
      <c r="K30" s="99" t="str">
        <f>VLOOKUP(H30,'Input keuzevariabelen'!$F:$J,3,FALSE)</f>
        <v>m3</v>
      </c>
      <c r="L30" s="99">
        <f>SUMIFS('Input keuzevariabelen'!$I:$I,'Input keuzevariabelen'!$F:$F,Data!H30,'Input keuzevariabelen'!$K:$K,Data!E30)</f>
        <v>1890</v>
      </c>
      <c r="M30" s="99" t="str">
        <f>VLOOKUP(H30,'Input keuzevariabelen'!$F:$J,5,FALSE)</f>
        <v>gram CO2/m3</v>
      </c>
      <c r="N30" s="99">
        <f t="shared" si="4"/>
        <v>314.50166999999999</v>
      </c>
      <c r="O30" s="99" t="s">
        <v>154</v>
      </c>
      <c r="P30" s="101"/>
      <c r="Q30" s="102" t="s">
        <v>129</v>
      </c>
      <c r="R30" s="99">
        <f>SUMIFS('Input keuzevariabelen'!$P:$P,'Input keuzevariabelen'!$M:$M,Data!H30)</f>
        <v>3.1649999999999998E-2</v>
      </c>
      <c r="S30" s="100">
        <f t="shared" si="5"/>
        <v>5266.6549499999992</v>
      </c>
    </row>
    <row r="31" spans="3:19" ht="17.399999999999999" thickTop="1" thickBot="1" x14ac:dyDescent="0.35">
      <c r="C31" s="133" t="s">
        <v>64</v>
      </c>
      <c r="D31" s="254">
        <f>VLOOKUP(C31,'Input keuzevariabelen'!$B:$C,2,FALSE)</f>
        <v>1</v>
      </c>
      <c r="E31" s="130">
        <v>2019</v>
      </c>
      <c r="F31" s="131" t="s">
        <v>13</v>
      </c>
      <c r="G31" s="98">
        <f>VLOOKUP(H31,'Input keuzevariabelen'!$F:$J,2,FALSE)</f>
        <v>1</v>
      </c>
      <c r="H31" s="101" t="s">
        <v>21</v>
      </c>
      <c r="I31" s="279">
        <v>959119</v>
      </c>
      <c r="J31" s="99">
        <f t="shared" si="3"/>
        <v>959119</v>
      </c>
      <c r="K31" s="99" t="str">
        <f>VLOOKUP(H31,'Input keuzevariabelen'!$F:$J,3,FALSE)</f>
        <v>m3</v>
      </c>
      <c r="L31" s="99">
        <f>SUMIFS('Input keuzevariabelen'!$I:$I,'Input keuzevariabelen'!$F:$F,Data!H31,'Input keuzevariabelen'!$K:$K,Data!E31)</f>
        <v>1890</v>
      </c>
      <c r="M31" s="99" t="str">
        <f>VLOOKUP(H31,'Input keuzevariabelen'!$F:$J,5,FALSE)</f>
        <v>gram CO2/m3</v>
      </c>
      <c r="N31" s="99">
        <f t="shared" si="4"/>
        <v>1812.7349099999999</v>
      </c>
      <c r="O31" s="99" t="s">
        <v>154</v>
      </c>
      <c r="P31" s="104"/>
      <c r="Q31" s="105" t="s">
        <v>131</v>
      </c>
      <c r="R31" s="99">
        <f>SUMIFS('Input keuzevariabelen'!$P:$P,'Input keuzevariabelen'!$M:$M,Data!H31)</f>
        <v>3.1649999999999998E-2</v>
      </c>
      <c r="S31" s="100">
        <f t="shared" si="5"/>
        <v>30356.116349999997</v>
      </c>
    </row>
    <row r="32" spans="3:19" ht="17.399999999999999" thickTop="1" thickBot="1" x14ac:dyDescent="0.35">
      <c r="C32" s="135" t="s">
        <v>64</v>
      </c>
      <c r="D32" s="254">
        <f>VLOOKUP(C32,'Input keuzevariabelen'!$B:$C,2,FALSE)</f>
        <v>1</v>
      </c>
      <c r="E32" s="130">
        <v>2019</v>
      </c>
      <c r="F32" s="131" t="s">
        <v>13</v>
      </c>
      <c r="G32" s="98">
        <f>VLOOKUP(H32,'Input keuzevariabelen'!$F:$J,2,FALSE)</f>
        <v>2</v>
      </c>
      <c r="H32" s="107" t="s">
        <v>36</v>
      </c>
      <c r="I32" s="279">
        <v>2855238.2039999999</v>
      </c>
      <c r="J32" s="99">
        <f t="shared" si="3"/>
        <v>2855238.2039999999</v>
      </c>
      <c r="K32" s="99" t="str">
        <f>VLOOKUP(H32,'Input keuzevariabelen'!$F:$J,3,FALSE)</f>
        <v>kWh</v>
      </c>
      <c r="L32" s="99">
        <f>SUMIFS('Input keuzevariabelen'!$I:$I,'Input keuzevariabelen'!$F:$F,Data!H32,'Input keuzevariabelen'!$K:$K,Data!E32)</f>
        <v>649</v>
      </c>
      <c r="M32" s="99" t="str">
        <f>VLOOKUP(H32,'Input keuzevariabelen'!$F:$J,5,FALSE)</f>
        <v>gram CO2/kWh</v>
      </c>
      <c r="N32" s="99">
        <f t="shared" si="4"/>
        <v>1853.049594396</v>
      </c>
      <c r="O32" s="99" t="s">
        <v>154</v>
      </c>
      <c r="P32" s="107"/>
      <c r="Q32" s="102" t="s">
        <v>131</v>
      </c>
      <c r="R32" s="99">
        <f>SUMIFS('Input keuzevariabelen'!$P:$P,'Input keuzevariabelen'!$M:$M,Data!H32)</f>
        <v>3.5999999999999999E-3</v>
      </c>
      <c r="S32" s="100">
        <f t="shared" si="5"/>
        <v>10278.8575344</v>
      </c>
    </row>
    <row r="33" spans="3:19" ht="17.399999999999999" thickTop="1" thickBot="1" x14ac:dyDescent="0.35">
      <c r="C33" s="135" t="s">
        <v>64</v>
      </c>
      <c r="D33" s="254">
        <f>VLOOKUP(C33,'Input keuzevariabelen'!$B:$C,2,FALSE)</f>
        <v>1</v>
      </c>
      <c r="E33" s="130">
        <v>2019</v>
      </c>
      <c r="F33" s="131" t="s">
        <v>13</v>
      </c>
      <c r="G33" s="98">
        <f>VLOOKUP(H33,'Input keuzevariabelen'!$F:$J,2,FALSE)</f>
        <v>2</v>
      </c>
      <c r="H33" s="107" t="s">
        <v>35</v>
      </c>
      <c r="I33" s="279">
        <v>100000</v>
      </c>
      <c r="J33" s="99">
        <f t="shared" si="3"/>
        <v>100000</v>
      </c>
      <c r="K33" s="99" t="str">
        <f>VLOOKUP(H33,'Input keuzevariabelen'!$F:$J,3,FALSE)</f>
        <v>kWh</v>
      </c>
      <c r="L33" s="99">
        <f>SUMIFS('Input keuzevariabelen'!$I:$I,'Input keuzevariabelen'!$F:$F,Data!H33,'Input keuzevariabelen'!$K:$K,Data!E33)</f>
        <v>0</v>
      </c>
      <c r="M33" s="99" t="str">
        <f>VLOOKUP(H33,'Input keuzevariabelen'!$F:$J,5,FALSE)</f>
        <v>gram CO2/kWh</v>
      </c>
      <c r="N33" s="99">
        <f t="shared" si="4"/>
        <v>0</v>
      </c>
      <c r="O33" s="99" t="s">
        <v>154</v>
      </c>
      <c r="P33" s="107"/>
      <c r="Q33" s="102" t="s">
        <v>131</v>
      </c>
      <c r="R33" s="99">
        <f>SUMIFS('Input keuzevariabelen'!$P:$P,'Input keuzevariabelen'!$M:$M,Data!H33)</f>
        <v>3.5999999999999999E-3</v>
      </c>
      <c r="S33" s="100">
        <f t="shared" si="5"/>
        <v>360</v>
      </c>
    </row>
    <row r="34" spans="3:19" ht="17.399999999999999" thickTop="1" thickBot="1" x14ac:dyDescent="0.35">
      <c r="C34" s="133" t="s">
        <v>11</v>
      </c>
      <c r="D34" s="254">
        <f>VLOOKUP(C34,'Input keuzevariabelen'!$B:$C,2,FALSE)</f>
        <v>1</v>
      </c>
      <c r="E34" s="130">
        <v>2019</v>
      </c>
      <c r="F34" s="131" t="s">
        <v>13</v>
      </c>
      <c r="G34" s="98">
        <f>VLOOKUP(H34,'Input keuzevariabelen'!$F:$J,2,FALSE)</f>
        <v>2</v>
      </c>
      <c r="H34" s="104" t="s">
        <v>37</v>
      </c>
      <c r="I34" s="279">
        <v>736956</v>
      </c>
      <c r="J34" s="99">
        <f t="shared" si="3"/>
        <v>736956</v>
      </c>
      <c r="K34" s="99" t="str">
        <f>VLOOKUP(H34,'Input keuzevariabelen'!$F:$J,3,FALSE)</f>
        <v>kWh</v>
      </c>
      <c r="L34" s="99">
        <f>SUMIFS('Input keuzevariabelen'!$I:$I,'Input keuzevariabelen'!$F:$F,Data!H34,'Input keuzevariabelen'!$K:$K,Data!E34)</f>
        <v>649</v>
      </c>
      <c r="M34" s="99" t="str">
        <f>VLOOKUP(H34,'Input keuzevariabelen'!$F:$J,5,FALSE)</f>
        <v>gram CO2/kWh</v>
      </c>
      <c r="N34" s="99">
        <f t="shared" si="4"/>
        <v>478.28444400000001</v>
      </c>
      <c r="O34" s="99" t="s">
        <v>154</v>
      </c>
      <c r="P34" s="104"/>
      <c r="Q34" s="105" t="s">
        <v>129</v>
      </c>
      <c r="R34" s="99">
        <f>SUMIFS('Input keuzevariabelen'!$P:$P,'Input keuzevariabelen'!$M:$M,Data!H34)</f>
        <v>3.5999999999999999E-3</v>
      </c>
      <c r="S34" s="100">
        <f t="shared" si="5"/>
        <v>2653.0416</v>
      </c>
    </row>
    <row r="35" spans="3:19" ht="17.399999999999999" thickTop="1" thickBot="1" x14ac:dyDescent="0.35">
      <c r="C35" s="133" t="s">
        <v>11</v>
      </c>
      <c r="D35" s="254">
        <v>1</v>
      </c>
      <c r="E35" s="130">
        <v>2019</v>
      </c>
      <c r="F35" s="131" t="s">
        <v>13</v>
      </c>
      <c r="G35" s="98">
        <v>2</v>
      </c>
      <c r="H35" s="104" t="s">
        <v>43</v>
      </c>
      <c r="I35" s="279">
        <v>46529</v>
      </c>
      <c r="J35" s="99">
        <f t="shared" si="3"/>
        <v>46529</v>
      </c>
      <c r="K35" s="99" t="s">
        <v>44</v>
      </c>
      <c r="L35" s="99">
        <f>SUMIFS('Input keuzevariabelen'!$I:$I,'Input keuzevariabelen'!$F:$F,Data!H35,'Input keuzevariabelen'!$K:$K,Data!E35)</f>
        <v>220</v>
      </c>
      <c r="M35" s="99" t="str">
        <f>VLOOKUP(H35,'Input keuzevariabelen'!$F:$J,5,FALSE)</f>
        <v>gram CO2/km</v>
      </c>
      <c r="N35" s="99">
        <f t="shared" si="4"/>
        <v>10.23638</v>
      </c>
      <c r="O35" s="316" t="s">
        <v>155</v>
      </c>
      <c r="P35" s="104"/>
      <c r="Q35" s="105"/>
      <c r="R35" s="99">
        <f>SUMIFS('Input keuzevariabelen'!$P:$P,'Input keuzevariabelen'!$M:$M,Data!H35)</f>
        <v>0</v>
      </c>
      <c r="S35" s="100">
        <f t="shared" si="5"/>
        <v>0</v>
      </c>
    </row>
    <row r="36" spans="3:19" ht="17.399999999999999" thickTop="1" thickBot="1" x14ac:dyDescent="0.35">
      <c r="C36" s="133" t="s">
        <v>64</v>
      </c>
      <c r="D36" s="254">
        <v>1</v>
      </c>
      <c r="E36" s="130">
        <v>2019</v>
      </c>
      <c r="F36" s="131" t="s">
        <v>13</v>
      </c>
      <c r="G36" s="98">
        <v>2</v>
      </c>
      <c r="H36" s="104" t="s">
        <v>43</v>
      </c>
      <c r="I36" s="279">
        <v>17958</v>
      </c>
      <c r="J36" s="99">
        <f t="shared" si="3"/>
        <v>17958</v>
      </c>
      <c r="K36" s="99" t="s">
        <v>44</v>
      </c>
      <c r="L36" s="99">
        <f>SUMIFS('Input keuzevariabelen'!$I:$I,'Input keuzevariabelen'!$F:$F,Data!H36,'Input keuzevariabelen'!$K:$K,Data!E36)</f>
        <v>220</v>
      </c>
      <c r="M36" s="99" t="str">
        <f>VLOOKUP(H36,'Input keuzevariabelen'!$F:$J,5,FALSE)</f>
        <v>gram CO2/km</v>
      </c>
      <c r="N36" s="99">
        <f t="shared" si="4"/>
        <v>3.9507599999999998</v>
      </c>
      <c r="O36" s="316" t="s">
        <v>155</v>
      </c>
      <c r="P36" s="104"/>
      <c r="Q36" s="105"/>
      <c r="R36" s="99">
        <f>SUMIFS('Input keuzevariabelen'!$P:$P,'Input keuzevariabelen'!$M:$M,Data!H36)</f>
        <v>0</v>
      </c>
      <c r="S36" s="100">
        <f t="shared" si="5"/>
        <v>0</v>
      </c>
    </row>
    <row r="37" spans="3:19" ht="17.399999999999999" thickTop="1" thickBot="1" x14ac:dyDescent="0.35">
      <c r="C37" s="133" t="s">
        <v>11</v>
      </c>
      <c r="D37" s="254">
        <v>1</v>
      </c>
      <c r="E37" s="130">
        <v>2019</v>
      </c>
      <c r="F37" s="131" t="s">
        <v>13</v>
      </c>
      <c r="G37" s="98">
        <v>2</v>
      </c>
      <c r="H37" s="104" t="s">
        <v>46</v>
      </c>
      <c r="I37" s="279">
        <v>16593</v>
      </c>
      <c r="J37" s="99">
        <f t="shared" si="3"/>
        <v>16593</v>
      </c>
      <c r="K37" s="99" t="s">
        <v>44</v>
      </c>
      <c r="L37" s="99">
        <f>SUMIFS('Input keuzevariabelen'!$I:$I,'Input keuzevariabelen'!$F:$F,Data!H37,'Input keuzevariabelen'!$K:$K,Data!E37)</f>
        <v>297</v>
      </c>
      <c r="M37" s="99" t="str">
        <f>VLOOKUP(H37,'Input keuzevariabelen'!$F:$J,5,FALSE)</f>
        <v>gram CO2/km</v>
      </c>
      <c r="N37" s="99">
        <f t="shared" si="4"/>
        <v>4.928121</v>
      </c>
      <c r="O37" s="316" t="s">
        <v>155</v>
      </c>
      <c r="P37" s="104"/>
      <c r="Q37" s="105"/>
      <c r="R37" s="99">
        <f>SUMIFS('Input keuzevariabelen'!$P:$P,'Input keuzevariabelen'!$M:$M,Data!H37)</f>
        <v>0</v>
      </c>
      <c r="S37" s="100">
        <f t="shared" si="5"/>
        <v>0</v>
      </c>
    </row>
    <row r="38" spans="3:19" ht="17.399999999999999" thickTop="1" thickBot="1" x14ac:dyDescent="0.35">
      <c r="C38" s="133" t="s">
        <v>11</v>
      </c>
      <c r="D38" s="254">
        <v>1</v>
      </c>
      <c r="E38" s="130">
        <v>2019</v>
      </c>
      <c r="F38" s="131" t="s">
        <v>13</v>
      </c>
      <c r="G38" s="98">
        <v>2</v>
      </c>
      <c r="H38" s="104" t="s">
        <v>47</v>
      </c>
      <c r="I38" s="279">
        <v>6535</v>
      </c>
      <c r="J38" s="99">
        <f t="shared" si="3"/>
        <v>6535</v>
      </c>
      <c r="K38" s="99" t="s">
        <v>44</v>
      </c>
      <c r="L38" s="99">
        <f>SUMIFS('Input keuzevariabelen'!$I:$I,'Input keuzevariabelen'!$F:$F,Data!H38,'Input keuzevariabelen'!$K:$K,Data!E38)</f>
        <v>200</v>
      </c>
      <c r="M38" s="99" t="str">
        <f>VLOOKUP(H38,'Input keuzevariabelen'!$F:$J,5,FALSE)</f>
        <v>gram CO2/km</v>
      </c>
      <c r="N38" s="99">
        <f t="shared" si="4"/>
        <v>1.3069999999999999</v>
      </c>
      <c r="O38" s="316" t="s">
        <v>155</v>
      </c>
      <c r="P38" s="104"/>
      <c r="Q38" s="105"/>
      <c r="R38" s="99">
        <f>SUMIFS('Input keuzevariabelen'!$P:$P,'Input keuzevariabelen'!$M:$M,Data!H38)</f>
        <v>0</v>
      </c>
      <c r="S38" s="100">
        <f t="shared" si="5"/>
        <v>0</v>
      </c>
    </row>
    <row r="39" spans="3:19" ht="17.399999999999999" thickTop="1" thickBot="1" x14ac:dyDescent="0.35">
      <c r="C39" s="133" t="s">
        <v>11</v>
      </c>
      <c r="D39" s="254">
        <v>1</v>
      </c>
      <c r="E39" s="130">
        <v>2019</v>
      </c>
      <c r="F39" s="131" t="s">
        <v>13</v>
      </c>
      <c r="G39" s="98">
        <v>2</v>
      </c>
      <c r="H39" s="104" t="s">
        <v>48</v>
      </c>
      <c r="I39" s="279">
        <v>17933</v>
      </c>
      <c r="J39" s="99">
        <f>I39*D39</f>
        <v>17933</v>
      </c>
      <c r="K39" s="99" t="s">
        <v>44</v>
      </c>
      <c r="L39" s="99">
        <f>SUMIFS('Input keuzevariabelen'!$I:$I,'Input keuzevariabelen'!$F:$F,Data!H39,'Input keuzevariabelen'!$K:$K,Data!E39)</f>
        <v>147</v>
      </c>
      <c r="M39" s="99" t="str">
        <f>VLOOKUP(H39,'Input keuzevariabelen'!$F:$J,5,FALSE)</f>
        <v>gram CO2/km</v>
      </c>
      <c r="N39" s="99">
        <f t="shared" si="4"/>
        <v>2.6361509999999999</v>
      </c>
      <c r="O39" s="316" t="s">
        <v>155</v>
      </c>
      <c r="P39" s="104"/>
      <c r="Q39" s="105"/>
      <c r="R39" s="99">
        <f>SUMIFS('Input keuzevariabelen'!$P:$P,'Input keuzevariabelen'!$M:$M,Data!H39)</f>
        <v>0</v>
      </c>
      <c r="S39" s="100">
        <f t="shared" si="5"/>
        <v>0</v>
      </c>
    </row>
    <row r="40" spans="3:19" ht="17.399999999999999" thickTop="1" thickBot="1" x14ac:dyDescent="0.35">
      <c r="C40" s="133" t="s">
        <v>64</v>
      </c>
      <c r="D40" s="254">
        <v>1</v>
      </c>
      <c r="E40" s="130">
        <v>2019</v>
      </c>
      <c r="F40" s="131" t="s">
        <v>13</v>
      </c>
      <c r="G40" s="98">
        <v>2</v>
      </c>
      <c r="H40" s="104" t="s">
        <v>46</v>
      </c>
      <c r="I40" s="279">
        <v>18923</v>
      </c>
      <c r="J40" s="99">
        <f>I40*D40</f>
        <v>18923</v>
      </c>
      <c r="K40" s="99" t="s">
        <v>44</v>
      </c>
      <c r="L40" s="99">
        <f>SUMIFS('Input keuzevariabelen'!$I:$I,'Input keuzevariabelen'!$F:$F,Data!H40,'Input keuzevariabelen'!$K:$K,Data!E40)</f>
        <v>297</v>
      </c>
      <c r="M40" s="99" t="str">
        <f>VLOOKUP(H40,'Input keuzevariabelen'!$F:$J,5,FALSE)</f>
        <v>gram CO2/km</v>
      </c>
      <c r="N40" s="99">
        <f t="shared" si="4"/>
        <v>5.6201309999999998</v>
      </c>
      <c r="O40" s="316" t="s">
        <v>155</v>
      </c>
      <c r="P40" s="104"/>
      <c r="Q40" s="105"/>
      <c r="R40" s="99">
        <f>SUMIFS('Input keuzevariabelen'!$P:$P,'Input keuzevariabelen'!$M:$M,Data!H40)</f>
        <v>0</v>
      </c>
      <c r="S40" s="100">
        <f t="shared" si="5"/>
        <v>0</v>
      </c>
    </row>
    <row r="41" spans="3:19" ht="17.399999999999999" thickTop="1" thickBot="1" x14ac:dyDescent="0.35">
      <c r="C41" s="133" t="s">
        <v>64</v>
      </c>
      <c r="D41" s="254">
        <v>1</v>
      </c>
      <c r="E41" s="130">
        <v>2019</v>
      </c>
      <c r="F41" s="131" t="s">
        <v>13</v>
      </c>
      <c r="G41" s="98">
        <v>2</v>
      </c>
      <c r="H41" s="104" t="s">
        <v>47</v>
      </c>
      <c r="I41" s="279">
        <v>140066</v>
      </c>
      <c r="J41" s="99">
        <f>I41*D41</f>
        <v>140066</v>
      </c>
      <c r="K41" s="99" t="s">
        <v>44</v>
      </c>
      <c r="L41" s="99">
        <f>SUMIFS('Input keuzevariabelen'!$I:$I,'Input keuzevariabelen'!$F:$F,Data!H41,'Input keuzevariabelen'!$K:$K,Data!E41)</f>
        <v>200</v>
      </c>
      <c r="M41" s="99" t="str">
        <f>VLOOKUP(H41,'Input keuzevariabelen'!$F:$J,5,FALSE)</f>
        <v>gram CO2/km</v>
      </c>
      <c r="N41" s="99">
        <f t="shared" si="4"/>
        <v>28.013200000000001</v>
      </c>
      <c r="O41" s="316" t="s">
        <v>155</v>
      </c>
      <c r="P41" s="104"/>
      <c r="Q41" s="105"/>
      <c r="R41" s="99">
        <f>SUMIFS('Input keuzevariabelen'!$P:$P,'Input keuzevariabelen'!$M:$M,Data!H41)</f>
        <v>0</v>
      </c>
      <c r="S41" s="100">
        <f t="shared" si="5"/>
        <v>0</v>
      </c>
    </row>
    <row r="42" spans="3:19" ht="17.399999999999999" thickTop="1" thickBot="1" x14ac:dyDescent="0.35">
      <c r="C42" s="133" t="s">
        <v>64</v>
      </c>
      <c r="D42" s="254">
        <v>1</v>
      </c>
      <c r="E42" s="130">
        <v>2019</v>
      </c>
      <c r="F42" s="131" t="s">
        <v>13</v>
      </c>
      <c r="G42" s="98">
        <v>2</v>
      </c>
      <c r="H42" s="104" t="s">
        <v>48</v>
      </c>
      <c r="I42" s="279">
        <v>162346</v>
      </c>
      <c r="J42" s="99">
        <f>I42*D42</f>
        <v>162346</v>
      </c>
      <c r="K42" s="99" t="s">
        <v>44</v>
      </c>
      <c r="L42" s="99">
        <f>SUMIFS('Input keuzevariabelen'!$I:$I,'Input keuzevariabelen'!$F:$F,Data!H42,'Input keuzevariabelen'!$K:$K,Data!E42)</f>
        <v>147</v>
      </c>
      <c r="M42" s="99" t="str">
        <f>VLOOKUP(H42,'Input keuzevariabelen'!$F:$J,5,FALSE)</f>
        <v>gram CO2/km</v>
      </c>
      <c r="N42" s="99">
        <f t="shared" si="4"/>
        <v>23.864861999999999</v>
      </c>
      <c r="O42" s="316" t="s">
        <v>155</v>
      </c>
      <c r="P42" s="104"/>
      <c r="Q42" s="105"/>
      <c r="R42" s="99">
        <f>SUMIFS('Input keuzevariabelen'!$P:$P,'Input keuzevariabelen'!$M:$M,Data!H42)</f>
        <v>0</v>
      </c>
      <c r="S42" s="100">
        <f t="shared" si="5"/>
        <v>0</v>
      </c>
    </row>
    <row r="43" spans="3:19" ht="17.399999999999999" thickTop="1" thickBot="1" x14ac:dyDescent="0.35">
      <c r="C43" s="133"/>
      <c r="D43" s="254" t="e">
        <f>VLOOKUP(C43,'Input keuzevariabelen'!$B:$C,2,FALSE)</f>
        <v>#N/A</v>
      </c>
      <c r="E43" s="130"/>
      <c r="F43" s="131"/>
      <c r="G43" s="98" t="e">
        <f>VLOOKUP(H43,'Input keuzevariabelen'!$F:$J,2,FALSE)</f>
        <v>#N/A</v>
      </c>
      <c r="H43" s="104"/>
      <c r="I43" s="279"/>
      <c r="J43" s="99" t="e">
        <f t="shared" si="3"/>
        <v>#N/A</v>
      </c>
      <c r="K43" s="99" t="e">
        <f>VLOOKUP(H43,'Input keuzevariabelen'!$F:$J,3,FALSE)</f>
        <v>#N/A</v>
      </c>
      <c r="L43" s="99">
        <f>SUMIFS('Input keuzevariabelen'!$I:$I,'Input keuzevariabelen'!$F:$F,Data!H43,'Input keuzevariabelen'!$K:$K,Data!E43)</f>
        <v>0</v>
      </c>
      <c r="M43" s="99" t="e">
        <f>VLOOKUP(H43,'Input keuzevariabelen'!$F:$J,5,FALSE)</f>
        <v>#N/A</v>
      </c>
      <c r="N43" s="99" t="e">
        <f t="shared" si="4"/>
        <v>#N/A</v>
      </c>
      <c r="O43" s="104"/>
      <c r="P43" s="104"/>
      <c r="Q43" s="105"/>
      <c r="R43" s="99">
        <f>SUMIFS('Input keuzevariabelen'!$P:$P,'Input keuzevariabelen'!$M:$M,Data!H43)</f>
        <v>0</v>
      </c>
      <c r="S43" s="100" t="e">
        <f t="shared" si="5"/>
        <v>#N/A</v>
      </c>
    </row>
    <row r="44" spans="3:19" ht="17.399999999999999" thickTop="1" thickBot="1" x14ac:dyDescent="0.35">
      <c r="C44" s="133" t="s">
        <v>11</v>
      </c>
      <c r="D44" s="254">
        <f>VLOOKUP(C44,'Input keuzevariabelen'!$B:$C,2,FALSE)</f>
        <v>1</v>
      </c>
      <c r="E44" s="130">
        <v>2020</v>
      </c>
      <c r="F44" s="131" t="s">
        <v>85</v>
      </c>
      <c r="G44" s="98">
        <f>VLOOKUP(H44,'Input keuzevariabelen'!$F:$J,2,FALSE)</f>
        <v>1</v>
      </c>
      <c r="H44" s="99" t="s">
        <v>25</v>
      </c>
      <c r="I44" s="279">
        <v>113831</v>
      </c>
      <c r="J44" s="99">
        <f t="shared" ref="J44:J63" si="6">I44*D44</f>
        <v>113831</v>
      </c>
      <c r="K44" s="99" t="str">
        <f>VLOOKUP(H44,'Input keuzevariabelen'!$F:$J,3,FALSE)</f>
        <v>liter</v>
      </c>
      <c r="L44" s="99">
        <f>SUMIFS('Input keuzevariabelen'!$I:$I,'Input keuzevariabelen'!$F:$F,Data!H44,'Input keuzevariabelen'!$K:$K,Data!E44)</f>
        <v>3262</v>
      </c>
      <c r="M44" s="99" t="str">
        <f>VLOOKUP(H44,'Input keuzevariabelen'!$F:$J,5,FALSE)</f>
        <v>gram CO2/liter</v>
      </c>
      <c r="N44" s="99">
        <f t="shared" ref="N44:N62" si="7">J44*L44/1000000</f>
        <v>371.31672200000003</v>
      </c>
      <c r="O44" s="99" t="s">
        <v>154</v>
      </c>
      <c r="P44" s="104"/>
      <c r="Q44" s="105"/>
      <c r="R44" s="99">
        <f>SUMIFS('Input keuzevariabelen'!$P:$P,'Input keuzevariabelen'!$M:$M,Data!H44)</f>
        <v>3.5448E-2</v>
      </c>
      <c r="S44" s="100">
        <f t="shared" ref="S44:S62" si="8">J44*R44</f>
        <v>4035.0812879999999</v>
      </c>
    </row>
    <row r="45" spans="3:19" ht="17.399999999999999" thickTop="1" thickBot="1" x14ac:dyDescent="0.35">
      <c r="C45" s="133" t="s">
        <v>11</v>
      </c>
      <c r="D45" s="254">
        <f>VLOOKUP(C45,'Input keuzevariabelen'!$B:$C,2,FALSE)</f>
        <v>1</v>
      </c>
      <c r="E45" s="130">
        <v>2020</v>
      </c>
      <c r="F45" s="131" t="s">
        <v>85</v>
      </c>
      <c r="G45" s="98">
        <f>VLOOKUP(H45,'Input keuzevariabelen'!$F:$J,2,FALSE)</f>
        <v>1</v>
      </c>
      <c r="H45" s="101" t="s">
        <v>26</v>
      </c>
      <c r="I45" s="279">
        <v>160140</v>
      </c>
      <c r="J45" s="99">
        <f t="shared" si="6"/>
        <v>160140</v>
      </c>
      <c r="K45" s="99" t="str">
        <f>VLOOKUP(H45,'Input keuzevariabelen'!$F:$J,3,FALSE)</f>
        <v>liter</v>
      </c>
      <c r="L45" s="99">
        <f>SUMIFS('Input keuzevariabelen'!$I:$I,'Input keuzevariabelen'!$F:$F,Data!H45,'Input keuzevariabelen'!$K:$K,Data!E45)</f>
        <v>2784</v>
      </c>
      <c r="M45" s="99" t="str">
        <f>VLOOKUP(H45,'Input keuzevariabelen'!$F:$J,5,FALSE)</f>
        <v>gram CO2/liter</v>
      </c>
      <c r="N45" s="99">
        <f t="shared" si="7"/>
        <v>445.82976000000002</v>
      </c>
      <c r="O45" s="99" t="s">
        <v>154</v>
      </c>
      <c r="P45" s="104"/>
      <c r="Q45" s="105"/>
      <c r="R45" s="99">
        <f>SUMIFS('Input keuzevariabelen'!$P:$P,'Input keuzevariabelen'!$M:$M,Data!H45)</f>
        <v>3.2916000000000001E-2</v>
      </c>
      <c r="S45" s="100">
        <f t="shared" si="8"/>
        <v>5271.16824</v>
      </c>
    </row>
    <row r="46" spans="3:19" ht="17.399999999999999" thickTop="1" thickBot="1" x14ac:dyDescent="0.35">
      <c r="C46" s="133" t="s">
        <v>64</v>
      </c>
      <c r="D46" s="254">
        <f>VLOOKUP(C46,'Input keuzevariabelen'!$B:$C,2,FALSE)</f>
        <v>1</v>
      </c>
      <c r="E46" s="130">
        <v>2020</v>
      </c>
      <c r="F46" s="131" t="s">
        <v>85</v>
      </c>
      <c r="G46" s="98">
        <f>VLOOKUP(H46,'Input keuzevariabelen'!$F:$J,2,FALSE)</f>
        <v>1</v>
      </c>
      <c r="H46" s="99" t="s">
        <v>25</v>
      </c>
      <c r="I46" s="279">
        <v>3858</v>
      </c>
      <c r="J46" s="99">
        <f t="shared" si="6"/>
        <v>3858</v>
      </c>
      <c r="K46" s="99" t="str">
        <f>VLOOKUP(H46,'Input keuzevariabelen'!$F:$J,3,FALSE)</f>
        <v>liter</v>
      </c>
      <c r="L46" s="99">
        <f>SUMIFS('Input keuzevariabelen'!$I:$I,'Input keuzevariabelen'!$F:$F,Data!H46,'Input keuzevariabelen'!$K:$K,Data!E46)</f>
        <v>3262</v>
      </c>
      <c r="M46" s="99" t="str">
        <f>VLOOKUP(H46,'Input keuzevariabelen'!$F:$J,5,FALSE)</f>
        <v>gram CO2/liter</v>
      </c>
      <c r="N46" s="99">
        <f t="shared" si="7"/>
        <v>12.584796000000001</v>
      </c>
      <c r="O46" s="99" t="s">
        <v>154</v>
      </c>
      <c r="P46" s="104"/>
      <c r="Q46" s="105"/>
      <c r="R46" s="99">
        <f>SUMIFS('Input keuzevariabelen'!$P:$P,'Input keuzevariabelen'!$M:$M,Data!H46)</f>
        <v>3.5448E-2</v>
      </c>
      <c r="S46" s="100">
        <f t="shared" si="8"/>
        <v>136.75838400000001</v>
      </c>
    </row>
    <row r="47" spans="3:19" ht="17.399999999999999" thickTop="1" thickBot="1" x14ac:dyDescent="0.35">
      <c r="C47" s="133" t="s">
        <v>64</v>
      </c>
      <c r="D47" s="254">
        <f>VLOOKUP(C47,'Input keuzevariabelen'!$B:$C,2,FALSE)</f>
        <v>1</v>
      </c>
      <c r="E47" s="130">
        <v>2020</v>
      </c>
      <c r="F47" s="131" t="s">
        <v>85</v>
      </c>
      <c r="G47" s="98">
        <f>VLOOKUP(H47,'Input keuzevariabelen'!$F:$J,2,FALSE)</f>
        <v>1</v>
      </c>
      <c r="H47" s="101" t="s">
        <v>26</v>
      </c>
      <c r="I47" s="279">
        <v>6158</v>
      </c>
      <c r="J47" s="99">
        <f t="shared" si="6"/>
        <v>6158</v>
      </c>
      <c r="K47" s="99" t="str">
        <f>VLOOKUP(H47,'Input keuzevariabelen'!$F:$J,3,FALSE)</f>
        <v>liter</v>
      </c>
      <c r="L47" s="99">
        <f>SUMIFS('Input keuzevariabelen'!$I:$I,'Input keuzevariabelen'!$F:$F,Data!H47,'Input keuzevariabelen'!$K:$K,Data!E47)</f>
        <v>2784</v>
      </c>
      <c r="M47" s="99" t="str">
        <f>VLOOKUP(H47,'Input keuzevariabelen'!$F:$J,5,FALSE)</f>
        <v>gram CO2/liter</v>
      </c>
      <c r="N47" s="99">
        <f t="shared" si="7"/>
        <v>17.143872000000002</v>
      </c>
      <c r="O47" s="99" t="s">
        <v>154</v>
      </c>
      <c r="P47" s="104"/>
      <c r="Q47" s="105"/>
      <c r="R47" s="99">
        <f>SUMIFS('Input keuzevariabelen'!$P:$P,'Input keuzevariabelen'!$M:$M,Data!H47)</f>
        <v>3.2916000000000001E-2</v>
      </c>
      <c r="S47" s="100">
        <f t="shared" si="8"/>
        <v>202.69672800000001</v>
      </c>
    </row>
    <row r="48" spans="3:19" ht="17.399999999999999" thickTop="1" thickBot="1" x14ac:dyDescent="0.35">
      <c r="C48" s="133" t="s">
        <v>11</v>
      </c>
      <c r="D48" s="254">
        <f>VLOOKUP(C48,'Input keuzevariabelen'!$B:$C,2,FALSE)</f>
        <v>1</v>
      </c>
      <c r="E48" s="130">
        <v>2020</v>
      </c>
      <c r="F48" s="131" t="s">
        <v>85</v>
      </c>
      <c r="G48" s="98">
        <f>VLOOKUP(H48,'Input keuzevariabelen'!$F:$J,2,FALSE)</f>
        <v>1</v>
      </c>
      <c r="H48" s="104" t="s">
        <v>21</v>
      </c>
      <c r="I48" s="279">
        <v>93452</v>
      </c>
      <c r="J48" s="99">
        <f t="shared" si="6"/>
        <v>93452</v>
      </c>
      <c r="K48" s="99" t="str">
        <f>VLOOKUP(H48,'Input keuzevariabelen'!$F:$J,3,FALSE)</f>
        <v>m3</v>
      </c>
      <c r="L48" s="99">
        <f>SUMIFS('Input keuzevariabelen'!$I:$I,'Input keuzevariabelen'!$F:$F,Data!H48,'Input keuzevariabelen'!$K:$K,Data!E48)</f>
        <v>1884</v>
      </c>
      <c r="M48" s="99" t="str">
        <f>VLOOKUP(H48,'Input keuzevariabelen'!$F:$J,5,FALSE)</f>
        <v>gram CO2/m3</v>
      </c>
      <c r="N48" s="99">
        <f t="shared" si="7"/>
        <v>176.063568</v>
      </c>
      <c r="O48" s="99" t="s">
        <v>154</v>
      </c>
      <c r="P48" s="104"/>
      <c r="Q48" s="105" t="s">
        <v>129</v>
      </c>
      <c r="R48" s="99">
        <f>SUMIFS('Input keuzevariabelen'!$P:$P,'Input keuzevariabelen'!$M:$M,Data!H48)</f>
        <v>3.1649999999999998E-2</v>
      </c>
      <c r="S48" s="100">
        <f t="shared" si="8"/>
        <v>2957.7557999999999</v>
      </c>
    </row>
    <row r="49" spans="3:19" ht="17.399999999999999" thickTop="1" thickBot="1" x14ac:dyDescent="0.35">
      <c r="C49" s="133" t="s">
        <v>11</v>
      </c>
      <c r="D49" s="254">
        <f>VLOOKUP(C49,'Input keuzevariabelen'!$B:$C,2,FALSE)</f>
        <v>1</v>
      </c>
      <c r="E49" s="130">
        <v>2020</v>
      </c>
      <c r="F49" s="131" t="s">
        <v>85</v>
      </c>
      <c r="G49" s="98">
        <f>VLOOKUP(H49,'Input keuzevariabelen'!$F:$J,2,FALSE)</f>
        <v>1</v>
      </c>
      <c r="H49" s="104" t="s">
        <v>21</v>
      </c>
      <c r="I49" s="279">
        <v>1227</v>
      </c>
      <c r="J49" s="99">
        <f t="shared" si="6"/>
        <v>1227</v>
      </c>
      <c r="K49" s="99" t="str">
        <f>VLOOKUP(H49,'Input keuzevariabelen'!$F:$J,3,FALSE)</f>
        <v>m3</v>
      </c>
      <c r="L49" s="99">
        <f>SUMIFS('Input keuzevariabelen'!$I:$I,'Input keuzevariabelen'!$F:$F,Data!H49,'Input keuzevariabelen'!$K:$K,Data!E49)</f>
        <v>1884</v>
      </c>
      <c r="M49" s="99" t="str">
        <f>VLOOKUP(H49,'Input keuzevariabelen'!$F:$J,5,FALSE)</f>
        <v>gram CO2/m3</v>
      </c>
      <c r="N49" s="99">
        <f t="shared" si="7"/>
        <v>2.3116680000000001</v>
      </c>
      <c r="O49" s="99" t="s">
        <v>154</v>
      </c>
      <c r="P49" s="104"/>
      <c r="Q49" s="105" t="s">
        <v>130</v>
      </c>
      <c r="R49" s="99">
        <f>SUMIFS('Input keuzevariabelen'!$P:$P,'Input keuzevariabelen'!$M:$M,Data!H49)</f>
        <v>3.1649999999999998E-2</v>
      </c>
      <c r="S49" s="100">
        <f t="shared" si="8"/>
        <v>38.83455</v>
      </c>
    </row>
    <row r="50" spans="3:19" ht="17.399999999999999" thickTop="1" thickBot="1" x14ac:dyDescent="0.35">
      <c r="C50" s="133" t="s">
        <v>64</v>
      </c>
      <c r="D50" s="254">
        <f>VLOOKUP(C50,'Input keuzevariabelen'!$B:$C,2,FALSE)</f>
        <v>1</v>
      </c>
      <c r="E50" s="130">
        <v>2020</v>
      </c>
      <c r="F50" s="131" t="s">
        <v>85</v>
      </c>
      <c r="G50" s="98">
        <f>VLOOKUP(H50,'Input keuzevariabelen'!$F:$J,2,FALSE)</f>
        <v>1</v>
      </c>
      <c r="H50" s="104" t="s">
        <v>21</v>
      </c>
      <c r="I50" s="279">
        <v>424608</v>
      </c>
      <c r="J50" s="99">
        <f t="shared" si="6"/>
        <v>424608</v>
      </c>
      <c r="K50" s="99" t="str">
        <f>VLOOKUP(H50,'Input keuzevariabelen'!$F:$J,3,FALSE)</f>
        <v>m3</v>
      </c>
      <c r="L50" s="99">
        <f>SUMIFS('Input keuzevariabelen'!$I:$I,'Input keuzevariabelen'!$F:$F,Data!H50,'Input keuzevariabelen'!$K:$K,Data!E50)</f>
        <v>1884</v>
      </c>
      <c r="M50" s="99" t="str">
        <f>VLOOKUP(H50,'Input keuzevariabelen'!$F:$J,5,FALSE)</f>
        <v>gram CO2/m3</v>
      </c>
      <c r="N50" s="99">
        <f t="shared" si="7"/>
        <v>799.96147199999996</v>
      </c>
      <c r="O50" s="99" t="s">
        <v>154</v>
      </c>
      <c r="P50" s="104"/>
      <c r="Q50" s="105" t="s">
        <v>131</v>
      </c>
      <c r="R50" s="99">
        <f>SUMIFS('Input keuzevariabelen'!$P:$P,'Input keuzevariabelen'!$M:$M,Data!H50)</f>
        <v>3.1649999999999998E-2</v>
      </c>
      <c r="S50" s="100">
        <f t="shared" si="8"/>
        <v>13438.843199999999</v>
      </c>
    </row>
    <row r="51" spans="3:19" ht="17.399999999999999" thickTop="1" thickBot="1" x14ac:dyDescent="0.35">
      <c r="C51" s="133" t="s">
        <v>11</v>
      </c>
      <c r="D51" s="254">
        <f>VLOOKUP(C51,'Input keuzevariabelen'!$B:$C,2,FALSE)</f>
        <v>1</v>
      </c>
      <c r="E51" s="130">
        <v>2020</v>
      </c>
      <c r="F51" s="131" t="s">
        <v>85</v>
      </c>
      <c r="G51" s="98">
        <f>VLOOKUP(H51,'Input keuzevariabelen'!$F:$J,2,FALSE)</f>
        <v>2</v>
      </c>
      <c r="H51" s="104" t="s">
        <v>37</v>
      </c>
      <c r="I51" s="279">
        <v>338525</v>
      </c>
      <c r="J51" s="99">
        <f t="shared" si="6"/>
        <v>338525</v>
      </c>
      <c r="K51" s="99" t="str">
        <f>VLOOKUP(H51,'Input keuzevariabelen'!$F:$J,3,FALSE)</f>
        <v>kWh</v>
      </c>
      <c r="L51" s="99">
        <f>SUMIFS('Input keuzevariabelen'!$I:$I,'Input keuzevariabelen'!$F:$F,Data!H51,'Input keuzevariabelen'!$K:$K,Data!E51)</f>
        <v>556</v>
      </c>
      <c r="M51" s="99" t="str">
        <f>VLOOKUP(H51,'Input keuzevariabelen'!$F:$J,5,FALSE)</f>
        <v>gram CO2/kWh</v>
      </c>
      <c r="N51" s="99">
        <f t="shared" si="7"/>
        <v>188.2199</v>
      </c>
      <c r="O51" s="99" t="s">
        <v>154</v>
      </c>
      <c r="P51" s="104"/>
      <c r="Q51" s="105" t="s">
        <v>129</v>
      </c>
      <c r="R51" s="99">
        <f>SUMIFS('Input keuzevariabelen'!$P:$P,'Input keuzevariabelen'!$M:$M,Data!H51)</f>
        <v>3.5999999999999999E-3</v>
      </c>
      <c r="S51" s="100">
        <f t="shared" si="8"/>
        <v>1218.69</v>
      </c>
    </row>
    <row r="52" spans="3:19" ht="17.399999999999999" thickTop="1" thickBot="1" x14ac:dyDescent="0.35">
      <c r="C52" s="133" t="s">
        <v>11</v>
      </c>
      <c r="D52" s="254">
        <f>VLOOKUP(C52,'Input keuzevariabelen'!$B:$C,2,FALSE)</f>
        <v>1</v>
      </c>
      <c r="E52" s="130">
        <v>2020</v>
      </c>
      <c r="F52" s="131" t="s">
        <v>85</v>
      </c>
      <c r="G52" s="98">
        <f>VLOOKUP(H52,'Input keuzevariabelen'!$F:$J,2,FALSE)</f>
        <v>2</v>
      </c>
      <c r="H52" s="104" t="s">
        <v>37</v>
      </c>
      <c r="I52" s="279">
        <v>5086</v>
      </c>
      <c r="J52" s="99">
        <f t="shared" si="6"/>
        <v>5086</v>
      </c>
      <c r="K52" s="99" t="str">
        <f>VLOOKUP(H52,'Input keuzevariabelen'!$F:$J,3,FALSE)</f>
        <v>kWh</v>
      </c>
      <c r="L52" s="99">
        <f>SUMIFS('Input keuzevariabelen'!$I:$I,'Input keuzevariabelen'!$F:$F,Data!H52,'Input keuzevariabelen'!$K:$K,Data!E52)</f>
        <v>556</v>
      </c>
      <c r="M52" s="99" t="str">
        <f>VLOOKUP(H52,'Input keuzevariabelen'!$F:$J,5,FALSE)</f>
        <v>gram CO2/kWh</v>
      </c>
      <c r="N52" s="99">
        <f t="shared" si="7"/>
        <v>2.8278159999999999</v>
      </c>
      <c r="O52" s="99" t="s">
        <v>154</v>
      </c>
      <c r="P52" s="104"/>
      <c r="Q52" s="105" t="s">
        <v>130</v>
      </c>
      <c r="R52" s="99">
        <f>SUMIFS('Input keuzevariabelen'!$P:$P,'Input keuzevariabelen'!$M:$M,Data!H52)</f>
        <v>3.5999999999999999E-3</v>
      </c>
      <c r="S52" s="100">
        <f t="shared" si="8"/>
        <v>18.3096</v>
      </c>
    </row>
    <row r="53" spans="3:19" ht="17.399999999999999" thickTop="1" thickBot="1" x14ac:dyDescent="0.35">
      <c r="C53" s="133" t="s">
        <v>64</v>
      </c>
      <c r="D53" s="254">
        <f>VLOOKUP(C53,'Input keuzevariabelen'!$B:$C,2,FALSE)</f>
        <v>1</v>
      </c>
      <c r="E53" s="130">
        <v>2020</v>
      </c>
      <c r="F53" s="131" t="s">
        <v>85</v>
      </c>
      <c r="G53" s="98">
        <f>VLOOKUP(H53,'Input keuzevariabelen'!$F:$J,2,FALSE)</f>
        <v>2</v>
      </c>
      <c r="H53" s="104" t="s">
        <v>36</v>
      </c>
      <c r="I53" s="279">
        <v>1089275</v>
      </c>
      <c r="J53" s="99">
        <f t="shared" si="6"/>
        <v>1089275</v>
      </c>
      <c r="K53" s="99" t="str">
        <f>VLOOKUP(H53,'Input keuzevariabelen'!$F:$J,3,FALSE)</f>
        <v>kWh</v>
      </c>
      <c r="L53" s="99">
        <f>SUMIFS('Input keuzevariabelen'!$I:$I,'Input keuzevariabelen'!$F:$F,Data!H53,'Input keuzevariabelen'!$K:$K,Data!E53)</f>
        <v>556</v>
      </c>
      <c r="M53" s="99" t="str">
        <f>VLOOKUP(H53,'Input keuzevariabelen'!$F:$J,5,FALSE)</f>
        <v>gram CO2/kWh</v>
      </c>
      <c r="N53" s="99">
        <f t="shared" si="7"/>
        <v>605.63689999999997</v>
      </c>
      <c r="O53" s="99" t="s">
        <v>154</v>
      </c>
      <c r="P53" s="104"/>
      <c r="Q53" s="105" t="s">
        <v>131</v>
      </c>
      <c r="R53" s="99">
        <f>SUMIFS('Input keuzevariabelen'!$P:$P,'Input keuzevariabelen'!$M:$M,Data!H53)</f>
        <v>3.5999999999999999E-3</v>
      </c>
      <c r="S53" s="100">
        <f t="shared" si="8"/>
        <v>3921.39</v>
      </c>
    </row>
    <row r="54" spans="3:19" ht="17.399999999999999" thickTop="1" thickBot="1" x14ac:dyDescent="0.35">
      <c r="C54" s="133" t="s">
        <v>64</v>
      </c>
      <c r="D54" s="254">
        <f>VLOOKUP(C54,'Input keuzevariabelen'!$B:$C,2,FALSE)</f>
        <v>1</v>
      </c>
      <c r="E54" s="130">
        <v>2020</v>
      </c>
      <c r="F54" s="131" t="s">
        <v>85</v>
      </c>
      <c r="G54" s="98">
        <f>VLOOKUP(H54,'Input keuzevariabelen'!$F:$J,2,FALSE)</f>
        <v>2</v>
      </c>
      <c r="H54" s="104" t="s">
        <v>35</v>
      </c>
      <c r="I54" s="279">
        <v>187500</v>
      </c>
      <c r="J54" s="99">
        <f t="shared" si="6"/>
        <v>187500</v>
      </c>
      <c r="K54" s="99" t="str">
        <f>VLOOKUP(H54,'Input keuzevariabelen'!$F:$J,3,FALSE)</f>
        <v>kWh</v>
      </c>
      <c r="L54" s="99">
        <f>SUMIFS('Input keuzevariabelen'!$I:$I,'Input keuzevariabelen'!$F:$F,Data!H54,'Input keuzevariabelen'!$K:$K,Data!E54)</f>
        <v>0</v>
      </c>
      <c r="M54" s="99" t="str">
        <f>VLOOKUP(H54,'Input keuzevariabelen'!$F:$J,5,FALSE)</f>
        <v>gram CO2/kWh</v>
      </c>
      <c r="N54" s="99">
        <f t="shared" si="7"/>
        <v>0</v>
      </c>
      <c r="O54" s="99" t="s">
        <v>154</v>
      </c>
      <c r="P54" s="104"/>
      <c r="Q54" s="105" t="s">
        <v>131</v>
      </c>
      <c r="R54" s="99">
        <f>SUMIFS('Input keuzevariabelen'!$P:$P,'Input keuzevariabelen'!$M:$M,Data!H54)</f>
        <v>3.5999999999999999E-3</v>
      </c>
      <c r="S54" s="100">
        <f t="shared" si="8"/>
        <v>675</v>
      </c>
    </row>
    <row r="55" spans="3:19" ht="17.399999999999999" thickTop="1" thickBot="1" x14ac:dyDescent="0.35">
      <c r="C55" s="281" t="s">
        <v>11</v>
      </c>
      <c r="D55" s="254">
        <v>1</v>
      </c>
      <c r="E55" s="130">
        <v>2020</v>
      </c>
      <c r="F55" s="131" t="s">
        <v>85</v>
      </c>
      <c r="G55" s="98">
        <v>2</v>
      </c>
      <c r="H55" s="282" t="s">
        <v>43</v>
      </c>
      <c r="I55" s="279">
        <v>14630.5</v>
      </c>
      <c r="J55" s="99">
        <f t="shared" si="6"/>
        <v>14630.5</v>
      </c>
      <c r="K55" s="99" t="s">
        <v>44</v>
      </c>
      <c r="L55" s="99">
        <f>SUMIFS('Input keuzevariabelen'!$I:$I,'Input keuzevariabelen'!$F:$F,Data!H55,'Input keuzevariabelen'!$K:$K,Data!E55)</f>
        <v>195</v>
      </c>
      <c r="M55" s="99" t="str">
        <f>VLOOKUP(H55,'Input keuzevariabelen'!$F:$J,5,FALSE)</f>
        <v>gram CO2/km</v>
      </c>
      <c r="N55" s="99">
        <f t="shared" si="7"/>
        <v>2.8529475</v>
      </c>
      <c r="O55" s="316" t="s">
        <v>156</v>
      </c>
      <c r="P55" s="104"/>
      <c r="Q55" s="105"/>
      <c r="R55" s="99">
        <f>SUMIFS('Input keuzevariabelen'!$P:$P,'Input keuzevariabelen'!$M:$M,Data!H55)</f>
        <v>0</v>
      </c>
      <c r="S55" s="100">
        <f t="shared" si="8"/>
        <v>0</v>
      </c>
    </row>
    <row r="56" spans="3:19" ht="17.399999999999999" thickTop="1" thickBot="1" x14ac:dyDescent="0.35">
      <c r="C56" s="281" t="s">
        <v>64</v>
      </c>
      <c r="D56" s="254">
        <v>1</v>
      </c>
      <c r="E56" s="130">
        <v>2020</v>
      </c>
      <c r="F56" s="131" t="s">
        <v>85</v>
      </c>
      <c r="G56" s="98">
        <v>2</v>
      </c>
      <c r="H56" s="282" t="s">
        <v>43</v>
      </c>
      <c r="I56" s="279">
        <v>4340</v>
      </c>
      <c r="J56" s="99">
        <f t="shared" si="6"/>
        <v>4340</v>
      </c>
      <c r="K56" s="99" t="s">
        <v>44</v>
      </c>
      <c r="L56" s="99">
        <f>SUMIFS('Input keuzevariabelen'!$I:$I,'Input keuzevariabelen'!$F:$F,Data!H56,'Input keuzevariabelen'!$K:$K,Data!E56)</f>
        <v>195</v>
      </c>
      <c r="M56" s="99" t="str">
        <f>VLOOKUP(H56,'Input keuzevariabelen'!$F:$J,5,FALSE)</f>
        <v>gram CO2/km</v>
      </c>
      <c r="N56" s="99">
        <f t="shared" si="7"/>
        <v>0.84630000000000005</v>
      </c>
      <c r="O56" s="316" t="s">
        <v>156</v>
      </c>
      <c r="P56" s="104"/>
      <c r="Q56" s="105"/>
      <c r="R56" s="99">
        <f>SUMIFS('Input keuzevariabelen'!$P:$P,'Input keuzevariabelen'!$M:$M,Data!H56)</f>
        <v>0</v>
      </c>
      <c r="S56" s="100">
        <f t="shared" si="8"/>
        <v>0</v>
      </c>
    </row>
    <row r="57" spans="3:19" ht="17.399999999999999" thickTop="1" thickBot="1" x14ac:dyDescent="0.35">
      <c r="C57" s="281" t="s">
        <v>11</v>
      </c>
      <c r="D57" s="254">
        <v>1</v>
      </c>
      <c r="E57" s="130">
        <v>2020</v>
      </c>
      <c r="F57" s="131" t="s">
        <v>85</v>
      </c>
      <c r="G57" s="98">
        <v>2</v>
      </c>
      <c r="H57" s="282" t="s">
        <v>46</v>
      </c>
      <c r="I57" s="279">
        <v>9766</v>
      </c>
      <c r="J57" s="99">
        <f t="shared" si="6"/>
        <v>9766</v>
      </c>
      <c r="K57" s="99" t="s">
        <v>44</v>
      </c>
      <c r="L57" s="99">
        <f>SUMIFS('Input keuzevariabelen'!$I:$I,'Input keuzevariabelen'!$F:$F,Data!H57,'Input keuzevariabelen'!$K:$K,Data!E57)</f>
        <v>297</v>
      </c>
      <c r="M57" s="99" t="str">
        <f>VLOOKUP(H57,'Input keuzevariabelen'!$F:$J,5,FALSE)</f>
        <v>gram CO2/km</v>
      </c>
      <c r="N57" s="99">
        <f t="shared" si="7"/>
        <v>2.9005019999999999</v>
      </c>
      <c r="O57" s="316" t="s">
        <v>156</v>
      </c>
      <c r="P57" s="104"/>
      <c r="Q57" s="105"/>
      <c r="R57" s="99">
        <f>SUMIFS('Input keuzevariabelen'!$P:$P,'Input keuzevariabelen'!$M:$M,Data!H57)</f>
        <v>0</v>
      </c>
      <c r="S57" s="100">
        <f t="shared" si="8"/>
        <v>0</v>
      </c>
    </row>
    <row r="58" spans="3:19" ht="17.399999999999999" thickTop="1" thickBot="1" x14ac:dyDescent="0.35">
      <c r="C58" s="281" t="s">
        <v>11</v>
      </c>
      <c r="D58" s="254">
        <v>1</v>
      </c>
      <c r="E58" s="130">
        <v>2020</v>
      </c>
      <c r="F58" s="131" t="s">
        <v>85</v>
      </c>
      <c r="G58" s="98">
        <v>2</v>
      </c>
      <c r="H58" s="282" t="s">
        <v>47</v>
      </c>
      <c r="I58" s="279">
        <v>6064.5</v>
      </c>
      <c r="J58" s="99">
        <f t="shared" si="6"/>
        <v>6064.5</v>
      </c>
      <c r="K58" s="99" t="s">
        <v>44</v>
      </c>
      <c r="L58" s="99">
        <f>SUMIFS('Input keuzevariabelen'!$I:$I,'Input keuzevariabelen'!$F:$F,Data!H58,'Input keuzevariabelen'!$K:$K,Data!E58)</f>
        <v>200</v>
      </c>
      <c r="M58" s="99" t="str">
        <f>VLOOKUP(H58,'Input keuzevariabelen'!$F:$J,5,FALSE)</f>
        <v>gram CO2/km</v>
      </c>
      <c r="N58" s="99">
        <f t="shared" si="7"/>
        <v>1.2129000000000001</v>
      </c>
      <c r="O58" s="316" t="s">
        <v>156</v>
      </c>
      <c r="P58" s="104"/>
      <c r="Q58" s="105"/>
      <c r="R58" s="99">
        <f>SUMIFS('Input keuzevariabelen'!$P:$P,'Input keuzevariabelen'!$M:$M,Data!H58)</f>
        <v>0</v>
      </c>
      <c r="S58" s="100">
        <f t="shared" si="8"/>
        <v>0</v>
      </c>
    </row>
    <row r="59" spans="3:19" ht="17.399999999999999" thickTop="1" thickBot="1" x14ac:dyDescent="0.35">
      <c r="C59" s="281" t="s">
        <v>11</v>
      </c>
      <c r="D59" s="254">
        <v>1</v>
      </c>
      <c r="E59" s="130">
        <v>2020</v>
      </c>
      <c r="F59" s="131" t="s">
        <v>85</v>
      </c>
      <c r="G59" s="98">
        <v>2</v>
      </c>
      <c r="H59" s="282" t="s">
        <v>48</v>
      </c>
      <c r="I59" s="279">
        <v>0</v>
      </c>
      <c r="J59" s="99">
        <f t="shared" si="6"/>
        <v>0</v>
      </c>
      <c r="K59" s="99" t="s">
        <v>44</v>
      </c>
      <c r="L59" s="99">
        <f>SUMIFS('Input keuzevariabelen'!$I:$I,'Input keuzevariabelen'!$F:$F,Data!H59,'Input keuzevariabelen'!$K:$K,Data!E59)</f>
        <v>147</v>
      </c>
      <c r="M59" s="99" t="str">
        <f>VLOOKUP(H59,'Input keuzevariabelen'!$F:$J,5,FALSE)</f>
        <v>gram CO2/km</v>
      </c>
      <c r="N59" s="99">
        <f t="shared" si="7"/>
        <v>0</v>
      </c>
      <c r="O59" s="316" t="s">
        <v>156</v>
      </c>
      <c r="P59" s="104"/>
      <c r="Q59" s="105"/>
      <c r="R59" s="99">
        <f>SUMIFS('Input keuzevariabelen'!$P:$P,'Input keuzevariabelen'!$M:$M,Data!H59)</f>
        <v>0</v>
      </c>
      <c r="S59" s="100">
        <f t="shared" si="8"/>
        <v>0</v>
      </c>
    </row>
    <row r="60" spans="3:19" ht="17.399999999999999" thickTop="1" thickBot="1" x14ac:dyDescent="0.35">
      <c r="C60" s="281" t="s">
        <v>64</v>
      </c>
      <c r="D60" s="254">
        <v>1</v>
      </c>
      <c r="E60" s="130">
        <v>2020</v>
      </c>
      <c r="F60" s="131" t="s">
        <v>85</v>
      </c>
      <c r="G60" s="98">
        <v>2</v>
      </c>
      <c r="H60" s="282" t="s">
        <v>46</v>
      </c>
      <c r="I60" s="279">
        <v>2620</v>
      </c>
      <c r="J60" s="99">
        <f t="shared" si="6"/>
        <v>2620</v>
      </c>
      <c r="K60" s="99" t="s">
        <v>44</v>
      </c>
      <c r="L60" s="99">
        <f>SUMIFS('Input keuzevariabelen'!$I:$I,'Input keuzevariabelen'!$F:$F,Data!H60,'Input keuzevariabelen'!$K:$K,Data!E60)</f>
        <v>297</v>
      </c>
      <c r="M60" s="99" t="str">
        <f>VLOOKUP(H60,'Input keuzevariabelen'!$F:$J,5,FALSE)</f>
        <v>gram CO2/km</v>
      </c>
      <c r="N60" s="99">
        <f t="shared" si="7"/>
        <v>0.77814000000000005</v>
      </c>
      <c r="O60" s="316" t="s">
        <v>156</v>
      </c>
      <c r="P60" s="104"/>
      <c r="Q60" s="105"/>
      <c r="R60" s="99">
        <f>SUMIFS('Input keuzevariabelen'!$P:$P,'Input keuzevariabelen'!$M:$M,Data!H60)</f>
        <v>0</v>
      </c>
      <c r="S60" s="100">
        <f t="shared" si="8"/>
        <v>0</v>
      </c>
    </row>
    <row r="61" spans="3:19" ht="17.399999999999999" thickTop="1" thickBot="1" x14ac:dyDescent="0.35">
      <c r="C61" s="281" t="s">
        <v>64</v>
      </c>
      <c r="D61" s="254">
        <v>1</v>
      </c>
      <c r="E61" s="130">
        <v>2020</v>
      </c>
      <c r="F61" s="131" t="s">
        <v>85</v>
      </c>
      <c r="G61" s="98">
        <v>2</v>
      </c>
      <c r="H61" s="282" t="s">
        <v>47</v>
      </c>
      <c r="I61" s="279">
        <v>15243</v>
      </c>
      <c r="J61" s="99">
        <f t="shared" si="6"/>
        <v>15243</v>
      </c>
      <c r="K61" s="99" t="s">
        <v>44</v>
      </c>
      <c r="L61" s="99">
        <f>SUMIFS('Input keuzevariabelen'!$I:$I,'Input keuzevariabelen'!$F:$F,Data!H61,'Input keuzevariabelen'!$K:$K,Data!E61)</f>
        <v>200</v>
      </c>
      <c r="M61" s="99" t="str">
        <f>VLOOKUP(H61,'Input keuzevariabelen'!$F:$J,5,FALSE)</f>
        <v>gram CO2/km</v>
      </c>
      <c r="N61" s="99">
        <f t="shared" si="7"/>
        <v>3.0486</v>
      </c>
      <c r="O61" s="316" t="s">
        <v>156</v>
      </c>
      <c r="P61" s="104"/>
      <c r="Q61" s="105"/>
      <c r="R61" s="99">
        <f>SUMIFS('Input keuzevariabelen'!$P:$P,'Input keuzevariabelen'!$M:$M,Data!H61)</f>
        <v>0</v>
      </c>
      <c r="S61" s="100">
        <f t="shared" si="8"/>
        <v>0</v>
      </c>
    </row>
    <row r="62" spans="3:19" ht="17.399999999999999" thickTop="1" thickBot="1" x14ac:dyDescent="0.35">
      <c r="C62" s="281" t="s">
        <v>64</v>
      </c>
      <c r="D62" s="254">
        <v>1</v>
      </c>
      <c r="E62" s="130">
        <v>2020</v>
      </c>
      <c r="F62" s="131" t="s">
        <v>85</v>
      </c>
      <c r="G62" s="98">
        <v>2</v>
      </c>
      <c r="H62" s="282" t="s">
        <v>48</v>
      </c>
      <c r="I62" s="279">
        <v>62216.5</v>
      </c>
      <c r="J62" s="99">
        <f t="shared" si="6"/>
        <v>62216.5</v>
      </c>
      <c r="K62" s="99" t="s">
        <v>44</v>
      </c>
      <c r="L62" s="99">
        <f>SUMIFS('Input keuzevariabelen'!$I:$I,'Input keuzevariabelen'!$F:$F,Data!H62,'Input keuzevariabelen'!$K:$K,Data!E62)</f>
        <v>147</v>
      </c>
      <c r="M62" s="99" t="str">
        <f>VLOOKUP(H62,'Input keuzevariabelen'!$F:$J,5,FALSE)</f>
        <v>gram CO2/km</v>
      </c>
      <c r="N62" s="99">
        <f t="shared" si="7"/>
        <v>9.1458255000000008</v>
      </c>
      <c r="O62" s="316" t="s">
        <v>156</v>
      </c>
      <c r="P62" s="104"/>
      <c r="Q62" s="105"/>
      <c r="R62" s="99">
        <f>SUMIFS('Input keuzevariabelen'!$P:$P,'Input keuzevariabelen'!$M:$M,Data!H62)</f>
        <v>0</v>
      </c>
      <c r="S62" s="100">
        <f t="shared" si="8"/>
        <v>0</v>
      </c>
    </row>
    <row r="63" spans="3:19" ht="17.399999999999999" thickTop="1" thickBot="1" x14ac:dyDescent="0.35">
      <c r="C63" s="281"/>
      <c r="D63" s="254" t="e">
        <f>VLOOKUP(C63,'Input keuzevariabelen'!$B:$C,2,FALSE)</f>
        <v>#N/A</v>
      </c>
      <c r="E63" s="130"/>
      <c r="F63" s="131"/>
      <c r="G63" s="254" t="e">
        <f>VLOOKUP(F63,'Input keuzevariabelen'!$B:$C,2,FALSE)</f>
        <v>#N/A</v>
      </c>
      <c r="H63" s="282"/>
      <c r="I63" s="279"/>
      <c r="J63" s="99" t="e">
        <f t="shared" si="6"/>
        <v>#N/A</v>
      </c>
      <c r="K63" s="99" t="s">
        <v>44</v>
      </c>
      <c r="L63" s="99">
        <f>SUMIFS('Input keuzevariabelen'!$I:$I,'Input keuzevariabelen'!$F:$F,Data!H63,'Input keuzevariabelen'!$K:$K,Data!E63)</f>
        <v>0</v>
      </c>
      <c r="M63" s="99" t="e">
        <f>VLOOKUP(H63,'Input keuzevariabelen'!$F:$J,5,FALSE)</f>
        <v>#N/A</v>
      </c>
      <c r="N63" s="99"/>
      <c r="O63" s="104"/>
      <c r="P63" s="104"/>
      <c r="Q63" s="105"/>
      <c r="R63" s="99"/>
      <c r="S63" s="100"/>
    </row>
    <row r="64" spans="3:19" ht="17.399999999999999" thickTop="1" thickBot="1" x14ac:dyDescent="0.35">
      <c r="C64" s="129" t="s">
        <v>11</v>
      </c>
      <c r="D64" s="254">
        <f>VLOOKUP(C64,'Input keuzevariabelen'!$B:$C,2,FALSE)</f>
        <v>1</v>
      </c>
      <c r="E64" s="130">
        <v>2020</v>
      </c>
      <c r="F64" s="131" t="s">
        <v>13</v>
      </c>
      <c r="G64" s="98">
        <f>VLOOKUP(H64,'Input keuzevariabelen'!$F:$J,2,FALSE)</f>
        <v>1</v>
      </c>
      <c r="H64" s="99" t="s">
        <v>25</v>
      </c>
      <c r="I64" s="279">
        <v>218474</v>
      </c>
      <c r="J64" s="99">
        <f t="shared" si="3"/>
        <v>218474</v>
      </c>
      <c r="K64" s="99" t="str">
        <f>VLOOKUP(H64,'Input keuzevariabelen'!$F:$J,3,FALSE)</f>
        <v>liter</v>
      </c>
      <c r="L64" s="99">
        <f>SUMIFS('Input keuzevariabelen'!$I:$I,'Input keuzevariabelen'!$F:$F,Data!H64,'Input keuzevariabelen'!$K:$K,Data!E64)</f>
        <v>3262</v>
      </c>
      <c r="M64" s="99" t="str">
        <f>VLOOKUP(H64,'Input keuzevariabelen'!$F:$J,5,FALSE)</f>
        <v>gram CO2/liter</v>
      </c>
      <c r="N64" s="99">
        <f t="shared" si="4"/>
        <v>712.66218800000001</v>
      </c>
      <c r="O64" s="99" t="s">
        <v>154</v>
      </c>
      <c r="P64" s="104"/>
      <c r="Q64" s="105"/>
      <c r="R64" s="99">
        <f>SUMIFS('Input keuzevariabelen'!$P:$P,'Input keuzevariabelen'!$M:$M,Data!H64)</f>
        <v>3.5448E-2</v>
      </c>
      <c r="S64" s="100">
        <f t="shared" si="5"/>
        <v>7744.4663520000004</v>
      </c>
    </row>
    <row r="65" spans="3:19" ht="17.399999999999999" thickTop="1" thickBot="1" x14ac:dyDescent="0.35">
      <c r="C65" s="129" t="s">
        <v>11</v>
      </c>
      <c r="D65" s="254">
        <f>VLOOKUP(C65,'Input keuzevariabelen'!$B:$C,2,FALSE)</f>
        <v>1</v>
      </c>
      <c r="E65" s="130">
        <v>2020</v>
      </c>
      <c r="F65" s="131" t="s">
        <v>13</v>
      </c>
      <c r="G65" s="98">
        <f>VLOOKUP(H65,'Input keuzevariabelen'!$F:$J,2,FALSE)</f>
        <v>1</v>
      </c>
      <c r="H65" s="101" t="s">
        <v>26</v>
      </c>
      <c r="I65" s="279">
        <v>322364</v>
      </c>
      <c r="J65" s="99">
        <f t="shared" si="3"/>
        <v>322364</v>
      </c>
      <c r="K65" s="99" t="str">
        <f>VLOOKUP(H65,'Input keuzevariabelen'!$F:$J,3,FALSE)</f>
        <v>liter</v>
      </c>
      <c r="L65" s="99">
        <f>SUMIFS('Input keuzevariabelen'!$I:$I,'Input keuzevariabelen'!$F:$F,Data!H65,'Input keuzevariabelen'!$K:$K,Data!E65)</f>
        <v>2784</v>
      </c>
      <c r="M65" s="99" t="str">
        <f>VLOOKUP(H65,'Input keuzevariabelen'!$F:$J,5,FALSE)</f>
        <v>gram CO2/liter</v>
      </c>
      <c r="N65" s="99">
        <f t="shared" si="4"/>
        <v>897.46137599999997</v>
      </c>
      <c r="O65" s="99" t="s">
        <v>154</v>
      </c>
      <c r="P65" s="104"/>
      <c r="Q65" s="105"/>
      <c r="R65" s="99">
        <f>SUMIFS('Input keuzevariabelen'!$P:$P,'Input keuzevariabelen'!$M:$M,Data!H65)</f>
        <v>3.2916000000000001E-2</v>
      </c>
      <c r="S65" s="100">
        <f t="shared" si="5"/>
        <v>10610.933424000001</v>
      </c>
    </row>
    <row r="66" spans="3:19" ht="17.399999999999999" thickTop="1" thickBot="1" x14ac:dyDescent="0.35">
      <c r="C66" s="129" t="s">
        <v>64</v>
      </c>
      <c r="D66" s="254">
        <f>VLOOKUP(C66,'Input keuzevariabelen'!$B:$C,2,FALSE)</f>
        <v>1</v>
      </c>
      <c r="E66" s="130">
        <v>2020</v>
      </c>
      <c r="F66" s="131" t="s">
        <v>13</v>
      </c>
      <c r="G66" s="98">
        <f>VLOOKUP(H66,'Input keuzevariabelen'!$F:$J,2,FALSE)</f>
        <v>1</v>
      </c>
      <c r="H66" s="99" t="s">
        <v>25</v>
      </c>
      <c r="I66" s="279">
        <v>7405</v>
      </c>
      <c r="J66" s="99">
        <f t="shared" si="3"/>
        <v>7405</v>
      </c>
      <c r="K66" s="99" t="str">
        <f>VLOOKUP(H66,'Input keuzevariabelen'!$F:$J,3,FALSE)</f>
        <v>liter</v>
      </c>
      <c r="L66" s="99">
        <f>SUMIFS('Input keuzevariabelen'!$I:$I,'Input keuzevariabelen'!$F:$F,Data!H66,'Input keuzevariabelen'!$K:$K,Data!E66)</f>
        <v>3262</v>
      </c>
      <c r="M66" s="99" t="str">
        <f>VLOOKUP(H66,'Input keuzevariabelen'!$F:$J,5,FALSE)</f>
        <v>gram CO2/liter</v>
      </c>
      <c r="N66" s="99">
        <f t="shared" si="4"/>
        <v>24.155110000000001</v>
      </c>
      <c r="O66" s="99" t="s">
        <v>154</v>
      </c>
      <c r="P66" s="107"/>
      <c r="Q66" s="108"/>
      <c r="R66" s="99">
        <f>SUMIFS('Input keuzevariabelen'!$P:$P,'Input keuzevariabelen'!$M:$M,Data!H66)</f>
        <v>3.5448E-2</v>
      </c>
      <c r="S66" s="100">
        <f t="shared" si="5"/>
        <v>262.49243999999999</v>
      </c>
    </row>
    <row r="67" spans="3:19" ht="17.399999999999999" thickTop="1" thickBot="1" x14ac:dyDescent="0.35">
      <c r="C67" s="129" t="s">
        <v>64</v>
      </c>
      <c r="D67" s="254">
        <f>VLOOKUP(C67,'Input keuzevariabelen'!$B:$C,2,FALSE)</f>
        <v>1</v>
      </c>
      <c r="E67" s="130">
        <v>2020</v>
      </c>
      <c r="F67" s="131" t="s">
        <v>13</v>
      </c>
      <c r="G67" s="98">
        <f>VLOOKUP(H67,'Input keuzevariabelen'!$F:$J,2,FALSE)</f>
        <v>1</v>
      </c>
      <c r="H67" s="101" t="s">
        <v>26</v>
      </c>
      <c r="I67" s="279">
        <v>12397</v>
      </c>
      <c r="J67" s="99">
        <f t="shared" si="3"/>
        <v>12397</v>
      </c>
      <c r="K67" s="99" t="str">
        <f>VLOOKUP(H67,'Input keuzevariabelen'!$F:$J,3,FALSE)</f>
        <v>liter</v>
      </c>
      <c r="L67" s="99">
        <f>SUMIFS('Input keuzevariabelen'!$I:$I,'Input keuzevariabelen'!$F:$F,Data!H67,'Input keuzevariabelen'!$K:$K,Data!E67)</f>
        <v>2784</v>
      </c>
      <c r="M67" s="99" t="str">
        <f>VLOOKUP(H67,'Input keuzevariabelen'!$F:$J,5,FALSE)</f>
        <v>gram CO2/liter</v>
      </c>
      <c r="N67" s="99">
        <f t="shared" si="4"/>
        <v>34.513247999999997</v>
      </c>
      <c r="O67" s="99" t="s">
        <v>154</v>
      </c>
      <c r="P67" s="107"/>
      <c r="Q67" s="108"/>
      <c r="R67" s="99">
        <f>SUMIFS('Input keuzevariabelen'!$P:$P,'Input keuzevariabelen'!$M:$M,Data!H67)</f>
        <v>3.2916000000000001E-2</v>
      </c>
      <c r="S67" s="100">
        <f t="shared" si="5"/>
        <v>408.05965200000003</v>
      </c>
    </row>
    <row r="68" spans="3:19" ht="17.399999999999999" thickTop="1" thickBot="1" x14ac:dyDescent="0.35">
      <c r="C68" s="132" t="s">
        <v>11</v>
      </c>
      <c r="D68" s="254">
        <f>VLOOKUP(C68,'Input keuzevariabelen'!$B:$C,2,FALSE)</f>
        <v>1</v>
      </c>
      <c r="E68" s="130">
        <v>2020</v>
      </c>
      <c r="F68" s="131" t="s">
        <v>13</v>
      </c>
      <c r="G68" s="98">
        <f>VLOOKUP(H68,'Input keuzevariabelen'!$F:$J,2,FALSE)</f>
        <v>1</v>
      </c>
      <c r="H68" s="101" t="s">
        <v>21</v>
      </c>
      <c r="I68" s="279">
        <v>157895</v>
      </c>
      <c r="J68" s="99">
        <f t="shared" si="3"/>
        <v>157895</v>
      </c>
      <c r="K68" s="99" t="str">
        <f>VLOOKUP(H68,'Input keuzevariabelen'!$F:$J,3,FALSE)</f>
        <v>m3</v>
      </c>
      <c r="L68" s="99">
        <f>SUMIFS('Input keuzevariabelen'!$I:$I,'Input keuzevariabelen'!$F:$F,Data!H68,'Input keuzevariabelen'!$K:$K,Data!E68)</f>
        <v>1884</v>
      </c>
      <c r="M68" s="99" t="str">
        <f>VLOOKUP(H68,'Input keuzevariabelen'!$F:$J,5,FALSE)</f>
        <v>gram CO2/m3</v>
      </c>
      <c r="N68" s="99">
        <f t="shared" si="4"/>
        <v>297.47417999999999</v>
      </c>
      <c r="O68" s="99" t="s">
        <v>154</v>
      </c>
      <c r="P68" s="107"/>
      <c r="Q68" s="108" t="s">
        <v>129</v>
      </c>
      <c r="R68" s="99">
        <f>SUMIFS('Input keuzevariabelen'!$P:$P,'Input keuzevariabelen'!$M:$M,Data!H68)</f>
        <v>3.1649999999999998E-2</v>
      </c>
      <c r="S68" s="100">
        <f t="shared" si="5"/>
        <v>4997.3767499999994</v>
      </c>
    </row>
    <row r="69" spans="3:19" ht="17.399999999999999" thickTop="1" thickBot="1" x14ac:dyDescent="0.35">
      <c r="C69" s="132" t="s">
        <v>11</v>
      </c>
      <c r="D69" s="254">
        <f>VLOOKUP(C69,'Input keuzevariabelen'!$B:$C,2,FALSE)</f>
        <v>1</v>
      </c>
      <c r="E69" s="130">
        <v>2020</v>
      </c>
      <c r="F69" s="131" t="s">
        <v>13</v>
      </c>
      <c r="G69" s="98">
        <f>VLOOKUP(H69,'Input keuzevariabelen'!$F:$J,2,FALSE)</f>
        <v>1</v>
      </c>
      <c r="H69" s="101" t="s">
        <v>21</v>
      </c>
      <c r="I69" s="279">
        <v>2453</v>
      </c>
      <c r="J69" s="99">
        <f t="shared" ref="J69" si="9">I69*D69</f>
        <v>2453</v>
      </c>
      <c r="K69" s="99" t="str">
        <f>VLOOKUP(H69,'Input keuzevariabelen'!$F:$J,3,FALSE)</f>
        <v>m3</v>
      </c>
      <c r="L69" s="99">
        <f>SUMIFS('Input keuzevariabelen'!$I:$I,'Input keuzevariabelen'!$F:$F,Data!H69,'Input keuzevariabelen'!$K:$K,Data!E69)</f>
        <v>1884</v>
      </c>
      <c r="M69" s="99" t="str">
        <f>VLOOKUP(H69,'Input keuzevariabelen'!$F:$J,5,FALSE)</f>
        <v>gram CO2/m3</v>
      </c>
      <c r="N69" s="99">
        <f t="shared" ref="N69" si="10">J69*L69/1000000</f>
        <v>4.6214519999999997</v>
      </c>
      <c r="O69" s="99" t="s">
        <v>154</v>
      </c>
      <c r="P69" s="107"/>
      <c r="Q69" s="108" t="s">
        <v>130</v>
      </c>
      <c r="R69" s="99">
        <f>SUMIFS('Input keuzevariabelen'!$P:$P,'Input keuzevariabelen'!$M:$M,Data!H69)</f>
        <v>3.1649999999999998E-2</v>
      </c>
      <c r="S69" s="100">
        <f t="shared" ref="S69" si="11">J69*R69</f>
        <v>77.637449999999987</v>
      </c>
    </row>
    <row r="70" spans="3:19" ht="17.399999999999999" thickTop="1" thickBot="1" x14ac:dyDescent="0.35">
      <c r="C70" s="133" t="s">
        <v>64</v>
      </c>
      <c r="D70" s="254">
        <f>VLOOKUP(C70,'Input keuzevariabelen'!$B:$C,2,FALSE)</f>
        <v>1</v>
      </c>
      <c r="E70" s="130">
        <v>2020</v>
      </c>
      <c r="F70" s="131" t="s">
        <v>13</v>
      </c>
      <c r="G70" s="98">
        <f>VLOOKUP(H70,'Input keuzevariabelen'!$F:$J,2,FALSE)</f>
        <v>1</v>
      </c>
      <c r="H70" s="101" t="s">
        <v>21</v>
      </c>
      <c r="I70" s="279">
        <v>786833</v>
      </c>
      <c r="J70" s="99">
        <f t="shared" si="3"/>
        <v>786833</v>
      </c>
      <c r="K70" s="99" t="str">
        <f>VLOOKUP(H70,'Input keuzevariabelen'!$F:$J,3,FALSE)</f>
        <v>m3</v>
      </c>
      <c r="L70" s="99">
        <f>SUMIFS('Input keuzevariabelen'!$I:$I,'Input keuzevariabelen'!$F:$F,Data!H70,'Input keuzevariabelen'!$K:$K,Data!E70)</f>
        <v>1884</v>
      </c>
      <c r="M70" s="99" t="str">
        <f>VLOOKUP(H70,'Input keuzevariabelen'!$F:$J,5,FALSE)</f>
        <v>gram CO2/m3</v>
      </c>
      <c r="N70" s="99">
        <f t="shared" si="4"/>
        <v>1482.393372</v>
      </c>
      <c r="O70" s="99" t="s">
        <v>154</v>
      </c>
      <c r="P70" s="107"/>
      <c r="Q70" s="108" t="s">
        <v>131</v>
      </c>
      <c r="R70" s="99">
        <f>SUMIFS('Input keuzevariabelen'!$P:$P,'Input keuzevariabelen'!$M:$M,Data!H70)</f>
        <v>3.1649999999999998E-2</v>
      </c>
      <c r="S70" s="100">
        <f t="shared" si="5"/>
        <v>24903.264449999999</v>
      </c>
    </row>
    <row r="71" spans="3:19" ht="17.399999999999999" thickTop="1" thickBot="1" x14ac:dyDescent="0.35">
      <c r="C71" s="135" t="s">
        <v>64</v>
      </c>
      <c r="D71" s="254">
        <f>VLOOKUP(C71,'Input keuzevariabelen'!$B:$C,2,FALSE)</f>
        <v>1</v>
      </c>
      <c r="E71" s="130">
        <v>2020</v>
      </c>
      <c r="F71" s="131" t="s">
        <v>13</v>
      </c>
      <c r="G71" s="98">
        <f>VLOOKUP(H71,'Input keuzevariabelen'!$F:$J,2,FALSE)</f>
        <v>2</v>
      </c>
      <c r="H71" s="107" t="s">
        <v>36</v>
      </c>
      <c r="I71" s="279">
        <v>2177075.5000000005</v>
      </c>
      <c r="J71" s="99">
        <f t="shared" si="3"/>
        <v>2177075.5000000005</v>
      </c>
      <c r="K71" s="99" t="str">
        <f>VLOOKUP(H71,'Input keuzevariabelen'!$F:$J,3,FALSE)</f>
        <v>kWh</v>
      </c>
      <c r="L71" s="99">
        <f>SUMIFS('Input keuzevariabelen'!$I:$I,'Input keuzevariabelen'!$F:$F,Data!H71,'Input keuzevariabelen'!$K:$K,Data!E71)</f>
        <v>556</v>
      </c>
      <c r="M71" s="99" t="str">
        <f>VLOOKUP(H71,'Input keuzevariabelen'!$F:$J,5,FALSE)</f>
        <v>gram CO2/kWh</v>
      </c>
      <c r="N71" s="99">
        <f t="shared" si="4"/>
        <v>1210.4539780000002</v>
      </c>
      <c r="O71" s="99" t="s">
        <v>154</v>
      </c>
      <c r="P71" s="107"/>
      <c r="Q71" s="108" t="s">
        <v>131</v>
      </c>
      <c r="R71" s="99">
        <f>SUMIFS('Input keuzevariabelen'!$P:$P,'Input keuzevariabelen'!$M:$M,Data!H71)</f>
        <v>3.5999999999999999E-3</v>
      </c>
      <c r="S71" s="100">
        <f t="shared" si="5"/>
        <v>7837.4718000000012</v>
      </c>
    </row>
    <row r="72" spans="3:19" ht="17.399999999999999" thickTop="1" thickBot="1" x14ac:dyDescent="0.35">
      <c r="C72" s="135" t="s">
        <v>64</v>
      </c>
      <c r="D72" s="254">
        <f>VLOOKUP(C72,'Input keuzevariabelen'!$B:$C,2,FALSE)</f>
        <v>1</v>
      </c>
      <c r="E72" s="130">
        <v>2020</v>
      </c>
      <c r="F72" s="131" t="s">
        <v>13</v>
      </c>
      <c r="G72" s="98">
        <f>VLOOKUP(H72,'Input keuzevariabelen'!$F:$J,2,FALSE)</f>
        <v>2</v>
      </c>
      <c r="H72" s="107" t="s">
        <v>35</v>
      </c>
      <c r="I72" s="279">
        <v>375000</v>
      </c>
      <c r="J72" s="99">
        <f t="shared" si="3"/>
        <v>375000</v>
      </c>
      <c r="K72" s="99" t="str">
        <f>VLOOKUP(H72,'Input keuzevariabelen'!$F:$J,3,FALSE)</f>
        <v>kWh</v>
      </c>
      <c r="L72" s="99">
        <f>SUMIFS('Input keuzevariabelen'!$I:$I,'Input keuzevariabelen'!$F:$F,Data!H72,'Input keuzevariabelen'!$K:$K,Data!E72)</f>
        <v>0</v>
      </c>
      <c r="M72" s="99" t="str">
        <f>VLOOKUP(H72,'Input keuzevariabelen'!$F:$J,5,FALSE)</f>
        <v>gram CO2/kWh</v>
      </c>
      <c r="N72" s="99">
        <f t="shared" si="4"/>
        <v>0</v>
      </c>
      <c r="O72" s="99" t="s">
        <v>154</v>
      </c>
      <c r="P72" s="107"/>
      <c r="Q72" s="108" t="s">
        <v>131</v>
      </c>
      <c r="R72" s="99">
        <f>SUMIFS('Input keuzevariabelen'!$P:$P,'Input keuzevariabelen'!$M:$M,Data!H72)</f>
        <v>3.5999999999999999E-3</v>
      </c>
      <c r="S72" s="100">
        <f t="shared" si="5"/>
        <v>1350</v>
      </c>
    </row>
    <row r="73" spans="3:19" ht="17.399999999999999" thickTop="1" thickBot="1" x14ac:dyDescent="0.35">
      <c r="C73" s="133" t="s">
        <v>11</v>
      </c>
      <c r="D73" s="254">
        <f>VLOOKUP(C73,'Input keuzevariabelen'!$B:$C,2,FALSE)</f>
        <v>1</v>
      </c>
      <c r="E73" s="130">
        <v>2020</v>
      </c>
      <c r="F73" s="131" t="s">
        <v>13</v>
      </c>
      <c r="G73" s="98">
        <f>VLOOKUP(H73,'Input keuzevariabelen'!$F:$J,2,FALSE)</f>
        <v>2</v>
      </c>
      <c r="H73" s="104" t="s">
        <v>37</v>
      </c>
      <c r="I73" s="279">
        <v>691204.5</v>
      </c>
      <c r="J73" s="99">
        <f t="shared" si="3"/>
        <v>691204.5</v>
      </c>
      <c r="K73" s="99" t="str">
        <f>VLOOKUP(H73,'Input keuzevariabelen'!$F:$J,3,FALSE)</f>
        <v>kWh</v>
      </c>
      <c r="L73" s="99">
        <f>SUMIFS('Input keuzevariabelen'!$I:$I,'Input keuzevariabelen'!$F:$F,Data!H73,'Input keuzevariabelen'!$K:$K,Data!E73)</f>
        <v>556</v>
      </c>
      <c r="M73" s="99" t="str">
        <f>VLOOKUP(H73,'Input keuzevariabelen'!$F:$J,5,FALSE)</f>
        <v>gram CO2/kWh</v>
      </c>
      <c r="N73" s="99">
        <f t="shared" si="4"/>
        <v>384.30970200000002</v>
      </c>
      <c r="O73" s="99" t="s">
        <v>154</v>
      </c>
      <c r="P73" s="107"/>
      <c r="Q73" s="108" t="s">
        <v>129</v>
      </c>
      <c r="R73" s="99">
        <f>SUMIFS('Input keuzevariabelen'!$P:$P,'Input keuzevariabelen'!$M:$M,Data!H73)</f>
        <v>3.5999999999999999E-3</v>
      </c>
      <c r="S73" s="100">
        <f t="shared" si="5"/>
        <v>2488.3361999999997</v>
      </c>
    </row>
    <row r="74" spans="3:19" ht="17.399999999999999" thickTop="1" thickBot="1" x14ac:dyDescent="0.35">
      <c r="C74" s="133" t="s">
        <v>11</v>
      </c>
      <c r="D74" s="254">
        <f>VLOOKUP(C74,'Input keuzevariabelen'!$B:$C,2,FALSE)</f>
        <v>1</v>
      </c>
      <c r="E74" s="130">
        <v>2020</v>
      </c>
      <c r="F74" s="131" t="s">
        <v>13</v>
      </c>
      <c r="G74" s="98">
        <f>VLOOKUP(H74,'Input keuzevariabelen'!$F:$J,2,FALSE)</f>
        <v>2</v>
      </c>
      <c r="H74" s="104" t="s">
        <v>37</v>
      </c>
      <c r="I74" s="279">
        <v>10172.039999999999</v>
      </c>
      <c r="J74" s="99">
        <f t="shared" si="3"/>
        <v>10172.039999999999</v>
      </c>
      <c r="K74" s="99" t="str">
        <f>VLOOKUP(H74,'Input keuzevariabelen'!$F:$J,3,FALSE)</f>
        <v>kWh</v>
      </c>
      <c r="L74" s="99">
        <f>SUMIFS('Input keuzevariabelen'!$I:$I,'Input keuzevariabelen'!$F:$F,Data!H74,'Input keuzevariabelen'!$K:$K,Data!E74)</f>
        <v>556</v>
      </c>
      <c r="M74" s="99" t="str">
        <f>VLOOKUP(H74,'Input keuzevariabelen'!$F:$J,5,FALSE)</f>
        <v>gram CO2/kWh</v>
      </c>
      <c r="N74" s="99">
        <f t="shared" si="4"/>
        <v>5.6556542399999996</v>
      </c>
      <c r="O74" s="99" t="s">
        <v>154</v>
      </c>
      <c r="P74" s="107"/>
      <c r="Q74" s="108" t="s">
        <v>130</v>
      </c>
      <c r="R74" s="99">
        <f>SUMIFS('Input keuzevariabelen'!$P:$P,'Input keuzevariabelen'!$M:$M,Data!H74)</f>
        <v>3.5999999999999999E-3</v>
      </c>
      <c r="S74" s="100">
        <f t="shared" si="5"/>
        <v>36.619343999999998</v>
      </c>
    </row>
    <row r="75" spans="3:19" ht="17.399999999999999" thickTop="1" thickBot="1" x14ac:dyDescent="0.35">
      <c r="C75" s="133" t="s">
        <v>11</v>
      </c>
      <c r="D75" s="254">
        <v>1</v>
      </c>
      <c r="E75" s="130">
        <v>2020</v>
      </c>
      <c r="F75" s="315" t="s">
        <v>13</v>
      </c>
      <c r="G75" s="98">
        <v>2</v>
      </c>
      <c r="H75" s="104" t="s">
        <v>43</v>
      </c>
      <c r="I75" s="279">
        <v>29261</v>
      </c>
      <c r="J75" s="99">
        <f t="shared" si="3"/>
        <v>29261</v>
      </c>
      <c r="K75" s="99" t="s">
        <v>44</v>
      </c>
      <c r="L75" s="99">
        <f>SUMIFS('Input keuzevariabelen'!$I:$I,'Input keuzevariabelen'!$F:$F,Data!H75,'Input keuzevariabelen'!$K:$K,Data!E75)</f>
        <v>195</v>
      </c>
      <c r="M75" s="99" t="str">
        <f>VLOOKUP(H75,'Input keuzevariabelen'!$F:$J,5,FALSE)</f>
        <v>gram CO2/km</v>
      </c>
      <c r="N75" s="99">
        <f t="shared" si="4"/>
        <v>5.7058949999999999</v>
      </c>
      <c r="O75" s="316" t="s">
        <v>157</v>
      </c>
      <c r="P75" s="107"/>
      <c r="Q75" s="108"/>
      <c r="R75" s="99">
        <f>SUMIFS('Input keuzevariabelen'!$P:$P,'Input keuzevariabelen'!$M:$M,Data!H75)</f>
        <v>0</v>
      </c>
      <c r="S75" s="100">
        <f t="shared" si="5"/>
        <v>0</v>
      </c>
    </row>
    <row r="76" spans="3:19" ht="17.399999999999999" thickTop="1" thickBot="1" x14ac:dyDescent="0.35">
      <c r="C76" s="133" t="s">
        <v>64</v>
      </c>
      <c r="D76" s="254">
        <v>1</v>
      </c>
      <c r="E76" s="130">
        <v>2020</v>
      </c>
      <c r="F76" s="315" t="s">
        <v>13</v>
      </c>
      <c r="G76" s="98">
        <v>2</v>
      </c>
      <c r="H76" s="104" t="s">
        <v>43</v>
      </c>
      <c r="I76" s="279">
        <v>8680</v>
      </c>
      <c r="J76" s="99">
        <f t="shared" si="3"/>
        <v>8680</v>
      </c>
      <c r="K76" s="99" t="s">
        <v>44</v>
      </c>
      <c r="L76" s="99">
        <f>SUMIFS('Input keuzevariabelen'!$I:$I,'Input keuzevariabelen'!$F:$F,Data!H76,'Input keuzevariabelen'!$K:$K,Data!E76)</f>
        <v>195</v>
      </c>
      <c r="M76" s="99" t="str">
        <f>VLOOKUP(H76,'Input keuzevariabelen'!$F:$J,5,FALSE)</f>
        <v>gram CO2/km</v>
      </c>
      <c r="N76" s="99">
        <f t="shared" si="4"/>
        <v>1.6926000000000001</v>
      </c>
      <c r="O76" s="316" t="s">
        <v>157</v>
      </c>
      <c r="P76" s="107"/>
      <c r="Q76" s="108"/>
      <c r="R76" s="99">
        <f>SUMIFS('Input keuzevariabelen'!$P:$P,'Input keuzevariabelen'!$M:$M,Data!H76)</f>
        <v>0</v>
      </c>
      <c r="S76" s="100">
        <f t="shared" si="5"/>
        <v>0</v>
      </c>
    </row>
    <row r="77" spans="3:19" ht="17.399999999999999" thickTop="1" thickBot="1" x14ac:dyDescent="0.35">
      <c r="C77" s="133" t="s">
        <v>11</v>
      </c>
      <c r="D77" s="254">
        <v>1</v>
      </c>
      <c r="E77" s="130">
        <v>2020</v>
      </c>
      <c r="F77" s="315" t="s">
        <v>13</v>
      </c>
      <c r="G77" s="98">
        <v>2</v>
      </c>
      <c r="H77" s="104" t="s">
        <v>46</v>
      </c>
      <c r="I77" s="279">
        <v>19532</v>
      </c>
      <c r="J77" s="99">
        <f t="shared" si="3"/>
        <v>19532</v>
      </c>
      <c r="K77" s="99" t="s">
        <v>44</v>
      </c>
      <c r="L77" s="99">
        <f>SUMIFS('Input keuzevariabelen'!$I:$I,'Input keuzevariabelen'!$F:$F,Data!H77,'Input keuzevariabelen'!$K:$K,Data!E77)</f>
        <v>297</v>
      </c>
      <c r="M77" s="99" t="str">
        <f>VLOOKUP(H77,'Input keuzevariabelen'!$F:$J,5,FALSE)</f>
        <v>gram CO2/km</v>
      </c>
      <c r="N77" s="99">
        <f t="shared" si="4"/>
        <v>5.8010039999999998</v>
      </c>
      <c r="O77" s="316" t="s">
        <v>157</v>
      </c>
      <c r="P77" s="107"/>
      <c r="Q77" s="108"/>
      <c r="R77" s="99">
        <f>SUMIFS('Input keuzevariabelen'!$P:$P,'Input keuzevariabelen'!$M:$M,Data!H77)</f>
        <v>0</v>
      </c>
      <c r="S77" s="100">
        <f t="shared" si="5"/>
        <v>0</v>
      </c>
    </row>
    <row r="78" spans="3:19" ht="17.399999999999999" thickTop="1" thickBot="1" x14ac:dyDescent="0.35">
      <c r="C78" s="133" t="s">
        <v>11</v>
      </c>
      <c r="D78" s="254">
        <v>1</v>
      </c>
      <c r="E78" s="130">
        <v>2020</v>
      </c>
      <c r="F78" s="315" t="s">
        <v>13</v>
      </c>
      <c r="G78" s="98">
        <v>2</v>
      </c>
      <c r="H78" s="104" t="s">
        <v>47</v>
      </c>
      <c r="I78" s="279">
        <v>12129</v>
      </c>
      <c r="J78" s="99">
        <f t="shared" si="3"/>
        <v>12129</v>
      </c>
      <c r="K78" s="99" t="s">
        <v>44</v>
      </c>
      <c r="L78" s="99">
        <f>SUMIFS('Input keuzevariabelen'!$I:$I,'Input keuzevariabelen'!$F:$F,Data!H78,'Input keuzevariabelen'!$K:$K,Data!E78)</f>
        <v>200</v>
      </c>
      <c r="M78" s="99" t="str">
        <f>VLOOKUP(H78,'Input keuzevariabelen'!$F:$J,5,FALSE)</f>
        <v>gram CO2/km</v>
      </c>
      <c r="N78" s="99">
        <f t="shared" si="4"/>
        <v>2.4258000000000002</v>
      </c>
      <c r="O78" s="316" t="s">
        <v>157</v>
      </c>
      <c r="P78" s="107"/>
      <c r="Q78" s="108"/>
      <c r="R78" s="99">
        <f>SUMIFS('Input keuzevariabelen'!$P:$P,'Input keuzevariabelen'!$M:$M,Data!H78)</f>
        <v>0</v>
      </c>
      <c r="S78" s="100">
        <f t="shared" si="5"/>
        <v>0</v>
      </c>
    </row>
    <row r="79" spans="3:19" ht="17.399999999999999" thickTop="1" thickBot="1" x14ac:dyDescent="0.35">
      <c r="C79" s="133" t="s">
        <v>11</v>
      </c>
      <c r="D79" s="254">
        <v>1</v>
      </c>
      <c r="E79" s="130">
        <v>2020</v>
      </c>
      <c r="F79" s="315" t="s">
        <v>13</v>
      </c>
      <c r="G79" s="98">
        <v>2</v>
      </c>
      <c r="H79" s="104" t="s">
        <v>48</v>
      </c>
      <c r="I79" s="279">
        <v>0</v>
      </c>
      <c r="J79" s="99">
        <f t="shared" si="3"/>
        <v>0</v>
      </c>
      <c r="K79" s="99" t="s">
        <v>44</v>
      </c>
      <c r="L79" s="99">
        <f>SUMIFS('Input keuzevariabelen'!$I:$I,'Input keuzevariabelen'!$F:$F,Data!H79,'Input keuzevariabelen'!$K:$K,Data!E79)</f>
        <v>147</v>
      </c>
      <c r="M79" s="99" t="str">
        <f>VLOOKUP(H79,'Input keuzevariabelen'!$F:$J,5,FALSE)</f>
        <v>gram CO2/km</v>
      </c>
      <c r="N79" s="99">
        <f t="shared" si="4"/>
        <v>0</v>
      </c>
      <c r="O79" s="316" t="s">
        <v>157</v>
      </c>
      <c r="P79" s="107"/>
      <c r="Q79" s="108"/>
      <c r="R79" s="99">
        <f>SUMIFS('Input keuzevariabelen'!$P:$P,'Input keuzevariabelen'!$M:$M,Data!H79)</f>
        <v>0</v>
      </c>
      <c r="S79" s="100">
        <f t="shared" si="5"/>
        <v>0</v>
      </c>
    </row>
    <row r="80" spans="3:19" ht="17.399999999999999" thickTop="1" thickBot="1" x14ac:dyDescent="0.35">
      <c r="C80" s="133" t="s">
        <v>64</v>
      </c>
      <c r="D80" s="254">
        <v>1</v>
      </c>
      <c r="E80" s="130">
        <v>2020</v>
      </c>
      <c r="F80" s="315" t="s">
        <v>13</v>
      </c>
      <c r="G80" s="98">
        <v>2</v>
      </c>
      <c r="H80" s="104" t="s">
        <v>46</v>
      </c>
      <c r="I80" s="279">
        <v>5240</v>
      </c>
      <c r="J80" s="99">
        <f t="shared" si="3"/>
        <v>5240</v>
      </c>
      <c r="K80" s="99" t="s">
        <v>44</v>
      </c>
      <c r="L80" s="99">
        <f>SUMIFS('Input keuzevariabelen'!$I:$I,'Input keuzevariabelen'!$F:$F,Data!H80,'Input keuzevariabelen'!$K:$K,Data!E80)</f>
        <v>297</v>
      </c>
      <c r="M80" s="99" t="str">
        <f>VLOOKUP(H80,'Input keuzevariabelen'!$F:$J,5,FALSE)</f>
        <v>gram CO2/km</v>
      </c>
      <c r="N80" s="99">
        <f t="shared" si="4"/>
        <v>1.5562800000000001</v>
      </c>
      <c r="O80" s="316" t="s">
        <v>157</v>
      </c>
      <c r="P80" s="107"/>
      <c r="Q80" s="108"/>
      <c r="R80" s="99">
        <f>SUMIFS('Input keuzevariabelen'!$P:$P,'Input keuzevariabelen'!$M:$M,Data!H80)</f>
        <v>0</v>
      </c>
      <c r="S80" s="100">
        <f t="shared" si="5"/>
        <v>0</v>
      </c>
    </row>
    <row r="81" spans="3:19" ht="17.399999999999999" thickTop="1" thickBot="1" x14ac:dyDescent="0.35">
      <c r="C81" s="133" t="s">
        <v>64</v>
      </c>
      <c r="D81" s="254">
        <v>1</v>
      </c>
      <c r="E81" s="130">
        <v>2020</v>
      </c>
      <c r="F81" s="315" t="s">
        <v>13</v>
      </c>
      <c r="G81" s="98">
        <v>2</v>
      </c>
      <c r="H81" s="104" t="s">
        <v>47</v>
      </c>
      <c r="I81" s="279">
        <v>30486</v>
      </c>
      <c r="J81" s="99">
        <f t="shared" si="3"/>
        <v>30486</v>
      </c>
      <c r="K81" s="99" t="s">
        <v>44</v>
      </c>
      <c r="L81" s="99">
        <f>SUMIFS('Input keuzevariabelen'!$I:$I,'Input keuzevariabelen'!$F:$F,Data!H81,'Input keuzevariabelen'!$K:$K,Data!E81)</f>
        <v>200</v>
      </c>
      <c r="M81" s="99" t="str">
        <f>VLOOKUP(H81,'Input keuzevariabelen'!$F:$J,5,FALSE)</f>
        <v>gram CO2/km</v>
      </c>
      <c r="N81" s="99">
        <f t="shared" si="4"/>
        <v>6.0972</v>
      </c>
      <c r="O81" s="316" t="s">
        <v>157</v>
      </c>
      <c r="P81" s="107"/>
      <c r="Q81" s="108"/>
      <c r="R81" s="99">
        <f>SUMIFS('Input keuzevariabelen'!$P:$P,'Input keuzevariabelen'!$M:$M,Data!H81)</f>
        <v>0</v>
      </c>
      <c r="S81" s="100">
        <f t="shared" si="5"/>
        <v>0</v>
      </c>
    </row>
    <row r="82" spans="3:19" ht="17.399999999999999" thickTop="1" thickBot="1" x14ac:dyDescent="0.35">
      <c r="C82" s="133" t="s">
        <v>64</v>
      </c>
      <c r="D82" s="254">
        <v>1</v>
      </c>
      <c r="E82" s="130">
        <v>2020</v>
      </c>
      <c r="F82" s="315" t="s">
        <v>13</v>
      </c>
      <c r="G82" s="98">
        <v>2</v>
      </c>
      <c r="H82" s="104" t="s">
        <v>48</v>
      </c>
      <c r="I82" s="279">
        <v>124433</v>
      </c>
      <c r="J82" s="99">
        <f t="shared" si="3"/>
        <v>124433</v>
      </c>
      <c r="K82" s="99" t="s">
        <v>44</v>
      </c>
      <c r="L82" s="99">
        <f>SUMIFS('Input keuzevariabelen'!$I:$I,'Input keuzevariabelen'!$F:$F,Data!H82,'Input keuzevariabelen'!$K:$K,Data!E82)</f>
        <v>147</v>
      </c>
      <c r="M82" s="99" t="str">
        <f>VLOOKUP(H82,'Input keuzevariabelen'!$F:$J,5,FALSE)</f>
        <v>gram CO2/km</v>
      </c>
      <c r="N82" s="99">
        <f t="shared" si="4"/>
        <v>18.291651000000002</v>
      </c>
      <c r="O82" s="316" t="s">
        <v>157</v>
      </c>
      <c r="P82" s="107"/>
      <c r="Q82" s="108"/>
      <c r="R82" s="99">
        <f>SUMIFS('Input keuzevariabelen'!$P:$P,'Input keuzevariabelen'!$M:$M,Data!H82)</f>
        <v>0</v>
      </c>
      <c r="S82" s="100">
        <f t="shared" si="5"/>
        <v>0</v>
      </c>
    </row>
    <row r="83" spans="3:19" ht="17.399999999999999" thickTop="1" thickBot="1" x14ac:dyDescent="0.35">
      <c r="C83" s="135"/>
      <c r="D83" s="254" t="e">
        <f>VLOOKUP(C83,'Input keuzevariabelen'!$B:$C,2,FALSE)</f>
        <v>#N/A</v>
      </c>
      <c r="E83" s="130"/>
      <c r="F83" s="136"/>
      <c r="G83" s="98" t="e">
        <f>VLOOKUP(H83,'Input keuzevariabelen'!$F:$J,2,FALSE)</f>
        <v>#N/A</v>
      </c>
      <c r="H83" s="107"/>
      <c r="I83" s="279"/>
      <c r="J83" s="99" t="e">
        <f t="shared" si="3"/>
        <v>#N/A</v>
      </c>
      <c r="K83" s="99" t="e">
        <f>VLOOKUP(H83,'Input keuzevariabelen'!$F:$J,3,FALSE)</f>
        <v>#N/A</v>
      </c>
      <c r="L83" s="99">
        <f>SUMIFS('Input keuzevariabelen'!$I:$I,'Input keuzevariabelen'!$F:$F,Data!H83,'Input keuzevariabelen'!$K:$K,Data!E83)</f>
        <v>0</v>
      </c>
      <c r="M83" s="99" t="e">
        <f>VLOOKUP(H83,'Input keuzevariabelen'!$F:$J,5,FALSE)</f>
        <v>#N/A</v>
      </c>
      <c r="N83" s="99" t="e">
        <f t="shared" si="4"/>
        <v>#N/A</v>
      </c>
      <c r="O83" s="107"/>
      <c r="P83" s="107"/>
      <c r="Q83" s="108"/>
      <c r="R83" s="99">
        <f>SUMIFS('Input keuzevariabelen'!$P:$P,'Input keuzevariabelen'!$M:$M,Data!H83)</f>
        <v>0</v>
      </c>
      <c r="S83" s="100" t="e">
        <f t="shared" si="5"/>
        <v>#N/A</v>
      </c>
    </row>
    <row r="84" spans="3:19" ht="17.399999999999999" thickTop="1" thickBot="1" x14ac:dyDescent="0.35">
      <c r="C84" s="129" t="s">
        <v>11</v>
      </c>
      <c r="D84" s="254">
        <f>VLOOKUP(C84,'Input keuzevariabelen'!$B:$C,2,FALSE)</f>
        <v>1</v>
      </c>
      <c r="E84" s="130">
        <v>2021</v>
      </c>
      <c r="F84" s="136" t="s">
        <v>85</v>
      </c>
      <c r="G84" s="98">
        <f>VLOOKUP(H84,'Input keuzevariabelen'!$F:$J,2,FALSE)</f>
        <v>1</v>
      </c>
      <c r="H84" s="99" t="s">
        <v>25</v>
      </c>
      <c r="I84" s="279">
        <v>98348</v>
      </c>
      <c r="J84" s="99">
        <f t="shared" ref="J84:J103" si="12">I84*D84</f>
        <v>98348</v>
      </c>
      <c r="K84" s="99" t="str">
        <f>VLOOKUP(H84,'Input keuzevariabelen'!$F:$J,3,FALSE)</f>
        <v>liter</v>
      </c>
      <c r="L84" s="99">
        <f>SUMIFS('Input keuzevariabelen'!$I:$I,'Input keuzevariabelen'!$F:$F,Data!H84,'Input keuzevariabelen'!$K:$K,Data!E84)</f>
        <v>3262</v>
      </c>
      <c r="M84" s="99" t="str">
        <f>VLOOKUP(H84,'Input keuzevariabelen'!$F:$J,5,FALSE)</f>
        <v>gram CO2/liter</v>
      </c>
      <c r="N84" s="99">
        <f t="shared" ref="N84:N103" si="13">J84*L84/1000000</f>
        <v>320.81117599999999</v>
      </c>
      <c r="O84" s="99" t="s">
        <v>154</v>
      </c>
      <c r="P84" s="107"/>
      <c r="Q84" s="108"/>
      <c r="R84" s="99">
        <f>SUMIFS('Input keuzevariabelen'!$P:$P,'Input keuzevariabelen'!$M:$M,Data!H84)</f>
        <v>3.5448E-2</v>
      </c>
      <c r="S84" s="100">
        <f t="shared" ref="S84:S103" si="14">J84*R84</f>
        <v>3486.239904</v>
      </c>
    </row>
    <row r="85" spans="3:19" ht="17.399999999999999" thickTop="1" thickBot="1" x14ac:dyDescent="0.35">
      <c r="C85" s="129" t="s">
        <v>11</v>
      </c>
      <c r="D85" s="254">
        <f>VLOOKUP(C85,'Input keuzevariabelen'!$B:$C,2,FALSE)</f>
        <v>1</v>
      </c>
      <c r="E85" s="130">
        <v>2021</v>
      </c>
      <c r="F85" s="136" t="s">
        <v>85</v>
      </c>
      <c r="G85" s="98">
        <f>VLOOKUP(H85,'Input keuzevariabelen'!$F:$J,2,FALSE)</f>
        <v>1</v>
      </c>
      <c r="H85" s="101" t="s">
        <v>26</v>
      </c>
      <c r="I85" s="279">
        <v>193757</v>
      </c>
      <c r="J85" s="99">
        <f t="shared" si="12"/>
        <v>193757</v>
      </c>
      <c r="K85" s="99" t="str">
        <f>VLOOKUP(H85,'Input keuzevariabelen'!$F:$J,3,FALSE)</f>
        <v>liter</v>
      </c>
      <c r="L85" s="99">
        <f>SUMIFS('Input keuzevariabelen'!$I:$I,'Input keuzevariabelen'!$F:$F,Data!H85,'Input keuzevariabelen'!$K:$K,Data!E84)</f>
        <v>2784</v>
      </c>
      <c r="M85" s="99" t="str">
        <f>VLOOKUP(H85,'Input keuzevariabelen'!$F:$J,5,FALSE)</f>
        <v>gram CO2/liter</v>
      </c>
      <c r="N85" s="99">
        <f t="shared" si="13"/>
        <v>539.419488</v>
      </c>
      <c r="O85" s="99" t="s">
        <v>154</v>
      </c>
      <c r="P85" s="107"/>
      <c r="Q85" s="108"/>
      <c r="R85" s="99">
        <f>SUMIFS('Input keuzevariabelen'!$P:$P,'Input keuzevariabelen'!$M:$M,Data!H85)</f>
        <v>3.2916000000000001E-2</v>
      </c>
      <c r="S85" s="100">
        <f t="shared" si="14"/>
        <v>6377.7054120000003</v>
      </c>
    </row>
    <row r="86" spans="3:19" ht="17.399999999999999" thickTop="1" thickBot="1" x14ac:dyDescent="0.35">
      <c r="C86" s="129" t="s">
        <v>64</v>
      </c>
      <c r="D86" s="254">
        <f>VLOOKUP(C86,'Input keuzevariabelen'!$B:$C,2,FALSE)</f>
        <v>1</v>
      </c>
      <c r="E86" s="130">
        <v>2021</v>
      </c>
      <c r="F86" s="136" t="s">
        <v>85</v>
      </c>
      <c r="G86" s="98">
        <f>VLOOKUP(H86,'Input keuzevariabelen'!$F:$J,2,FALSE)</f>
        <v>1</v>
      </c>
      <c r="H86" s="99" t="s">
        <v>25</v>
      </c>
      <c r="I86" s="279">
        <v>3334</v>
      </c>
      <c r="J86" s="99">
        <f t="shared" si="12"/>
        <v>3334</v>
      </c>
      <c r="K86" s="99" t="str">
        <f>VLOOKUP(H86,'Input keuzevariabelen'!$F:$J,3,FALSE)</f>
        <v>liter</v>
      </c>
      <c r="L86" s="99">
        <f>SUMIFS('Input keuzevariabelen'!$I:$I,'Input keuzevariabelen'!$F:$F,Data!H86,'Input keuzevariabelen'!$K:$K,Data!E86)</f>
        <v>3262</v>
      </c>
      <c r="M86" s="99" t="str">
        <f>VLOOKUP(H86,'Input keuzevariabelen'!$F:$J,5,FALSE)</f>
        <v>gram CO2/liter</v>
      </c>
      <c r="N86" s="99">
        <f t="shared" si="13"/>
        <v>10.875508</v>
      </c>
      <c r="O86" s="99" t="s">
        <v>154</v>
      </c>
      <c r="P86" s="107"/>
      <c r="Q86" s="108"/>
      <c r="R86" s="99">
        <f>SUMIFS('Input keuzevariabelen'!$P:$P,'Input keuzevariabelen'!$M:$M,Data!H86)</f>
        <v>3.5448E-2</v>
      </c>
      <c r="S86" s="100">
        <f t="shared" si="14"/>
        <v>118.183632</v>
      </c>
    </row>
    <row r="87" spans="3:19" ht="17.399999999999999" thickTop="1" thickBot="1" x14ac:dyDescent="0.35">
      <c r="C87" s="129" t="s">
        <v>64</v>
      </c>
      <c r="D87" s="254">
        <f>VLOOKUP(C87,'Input keuzevariabelen'!$B:$C,2,FALSE)</f>
        <v>1</v>
      </c>
      <c r="E87" s="130">
        <v>2021</v>
      </c>
      <c r="F87" s="136" t="s">
        <v>85</v>
      </c>
      <c r="G87" s="98">
        <f>VLOOKUP(H87,'Input keuzevariabelen'!$F:$J,2,FALSE)</f>
        <v>1</v>
      </c>
      <c r="H87" s="101" t="s">
        <v>26</v>
      </c>
      <c r="I87" s="279">
        <v>7452</v>
      </c>
      <c r="J87" s="99">
        <f t="shared" si="12"/>
        <v>7452</v>
      </c>
      <c r="K87" s="99" t="str">
        <f>VLOOKUP(H87,'Input keuzevariabelen'!$F:$J,3,FALSE)</f>
        <v>liter</v>
      </c>
      <c r="L87" s="99">
        <f>SUMIFS('Input keuzevariabelen'!$I:$I,'Input keuzevariabelen'!$F:$F,Data!H87,'Input keuzevariabelen'!$K:$K,Data!E87)</f>
        <v>2784</v>
      </c>
      <c r="M87" s="99" t="str">
        <f>VLOOKUP(H87,'Input keuzevariabelen'!$F:$J,5,FALSE)</f>
        <v>gram CO2/liter</v>
      </c>
      <c r="N87" s="99">
        <f t="shared" si="13"/>
        <v>20.746368</v>
      </c>
      <c r="O87" s="99" t="s">
        <v>154</v>
      </c>
      <c r="P87" s="107"/>
      <c r="Q87" s="108"/>
      <c r="R87" s="99">
        <f>SUMIFS('Input keuzevariabelen'!$P:$P,'Input keuzevariabelen'!$M:$M,Data!H87)</f>
        <v>3.2916000000000001E-2</v>
      </c>
      <c r="S87" s="100">
        <f t="shared" si="14"/>
        <v>245.290032</v>
      </c>
    </row>
    <row r="88" spans="3:19" ht="17.399999999999999" thickTop="1" thickBot="1" x14ac:dyDescent="0.35">
      <c r="C88" s="135" t="s">
        <v>11</v>
      </c>
      <c r="D88" s="254">
        <f>VLOOKUP(C88,'Input keuzevariabelen'!$B:$C,2,FALSE)</f>
        <v>1</v>
      </c>
      <c r="E88" s="130">
        <v>2021</v>
      </c>
      <c r="F88" s="136" t="s">
        <v>85</v>
      </c>
      <c r="G88" s="98">
        <f>VLOOKUP(H88,'Input keuzevariabelen'!$F:$J,2,FALSE)</f>
        <v>1</v>
      </c>
      <c r="H88" s="107" t="s">
        <v>21</v>
      </c>
      <c r="I88" s="279">
        <v>99694</v>
      </c>
      <c r="J88" s="99">
        <f t="shared" si="12"/>
        <v>99694</v>
      </c>
      <c r="K88" s="99" t="str">
        <f>VLOOKUP(H88,'Input keuzevariabelen'!$F:$J,3,FALSE)</f>
        <v>m3</v>
      </c>
      <c r="L88" s="99">
        <f>SUMIFS('Input keuzevariabelen'!$I:$I,'Input keuzevariabelen'!$F:$F,Data!H88,'Input keuzevariabelen'!$K:$K,Data!E88)</f>
        <v>1884</v>
      </c>
      <c r="M88" s="99" t="str">
        <f>VLOOKUP(H88,'Input keuzevariabelen'!$F:$J,5,FALSE)</f>
        <v>gram CO2/m3</v>
      </c>
      <c r="N88" s="99">
        <f t="shared" si="13"/>
        <v>187.82349600000001</v>
      </c>
      <c r="O88" s="99" t="s">
        <v>154</v>
      </c>
      <c r="P88" s="107"/>
      <c r="Q88" s="108" t="s">
        <v>129</v>
      </c>
      <c r="R88" s="99">
        <f>SUMIFS('Input keuzevariabelen'!$P:$P,'Input keuzevariabelen'!$M:$M,Data!H88)</f>
        <v>3.1649999999999998E-2</v>
      </c>
      <c r="S88" s="100">
        <f t="shared" si="14"/>
        <v>3155.3150999999998</v>
      </c>
    </row>
    <row r="89" spans="3:19" ht="17.399999999999999" thickTop="1" thickBot="1" x14ac:dyDescent="0.35">
      <c r="C89" s="135" t="s">
        <v>11</v>
      </c>
      <c r="D89" s="254">
        <f>VLOOKUP(C89,'Input keuzevariabelen'!$B:$C,2,FALSE)</f>
        <v>1</v>
      </c>
      <c r="E89" s="130">
        <v>2021</v>
      </c>
      <c r="F89" s="136" t="s">
        <v>85</v>
      </c>
      <c r="G89" s="98">
        <f>VLOOKUP(H89,'Input keuzevariabelen'!$F:$J,2,FALSE)</f>
        <v>1</v>
      </c>
      <c r="H89" s="107" t="s">
        <v>21</v>
      </c>
      <c r="I89" s="279">
        <v>1973</v>
      </c>
      <c r="J89" s="99">
        <f t="shared" si="12"/>
        <v>1973</v>
      </c>
      <c r="K89" s="99" t="str">
        <f>VLOOKUP(H89,'Input keuzevariabelen'!$F:$J,3,FALSE)</f>
        <v>m3</v>
      </c>
      <c r="L89" s="99">
        <f>SUMIFS('Input keuzevariabelen'!$I:$I,'Input keuzevariabelen'!$F:$F,Data!H89,'Input keuzevariabelen'!$K:$K,Data!E89)</f>
        <v>1884</v>
      </c>
      <c r="M89" s="99" t="str">
        <f>VLOOKUP(H89,'Input keuzevariabelen'!$F:$J,5,FALSE)</f>
        <v>gram CO2/m3</v>
      </c>
      <c r="N89" s="99">
        <f t="shared" si="13"/>
        <v>3.7171319999999999</v>
      </c>
      <c r="O89" s="99" t="s">
        <v>154</v>
      </c>
      <c r="P89" s="107"/>
      <c r="Q89" s="108" t="s">
        <v>130</v>
      </c>
      <c r="R89" s="99">
        <f>SUMIFS('Input keuzevariabelen'!$P:$P,'Input keuzevariabelen'!$M:$M,Data!H89)</f>
        <v>3.1649999999999998E-2</v>
      </c>
      <c r="S89" s="100">
        <f t="shared" si="14"/>
        <v>62.445449999999994</v>
      </c>
    </row>
    <row r="90" spans="3:19" ht="17.399999999999999" thickTop="1" thickBot="1" x14ac:dyDescent="0.35">
      <c r="C90" s="135" t="s">
        <v>64</v>
      </c>
      <c r="D90" s="254">
        <f>VLOOKUP(C90,'Input keuzevariabelen'!$B:$C,2,FALSE)</f>
        <v>1</v>
      </c>
      <c r="E90" s="130">
        <v>2021</v>
      </c>
      <c r="F90" s="136" t="s">
        <v>85</v>
      </c>
      <c r="G90" s="98">
        <f>VLOOKUP(H90,'Input keuzevariabelen'!$F:$J,2,FALSE)</f>
        <v>1</v>
      </c>
      <c r="H90" s="107" t="s">
        <v>21</v>
      </c>
      <c r="I90" s="279">
        <v>417752</v>
      </c>
      <c r="J90" s="99">
        <f t="shared" si="12"/>
        <v>417752</v>
      </c>
      <c r="K90" s="99" t="str">
        <f>VLOOKUP(H90,'Input keuzevariabelen'!$F:$J,3,FALSE)</f>
        <v>m3</v>
      </c>
      <c r="L90" s="99">
        <f>SUMIFS('Input keuzevariabelen'!$I:$I,'Input keuzevariabelen'!$F:$F,Data!H90,'Input keuzevariabelen'!$K:$K,Data!E90)</f>
        <v>1884</v>
      </c>
      <c r="M90" s="99" t="str">
        <f>VLOOKUP(H90,'Input keuzevariabelen'!$F:$J,5,FALSE)</f>
        <v>gram CO2/m3</v>
      </c>
      <c r="N90" s="99">
        <f t="shared" si="13"/>
        <v>787.04476799999998</v>
      </c>
      <c r="O90" s="99" t="s">
        <v>154</v>
      </c>
      <c r="P90" s="107"/>
      <c r="Q90" s="108" t="s">
        <v>131</v>
      </c>
      <c r="R90" s="99">
        <f>SUMIFS('Input keuzevariabelen'!$P:$P,'Input keuzevariabelen'!$M:$M,Data!H90)</f>
        <v>3.1649999999999998E-2</v>
      </c>
      <c r="S90" s="100">
        <f t="shared" si="14"/>
        <v>13221.850799999998</v>
      </c>
    </row>
    <row r="91" spans="3:19" ht="17.399999999999999" thickTop="1" thickBot="1" x14ac:dyDescent="0.35">
      <c r="C91" s="135" t="s">
        <v>11</v>
      </c>
      <c r="D91" s="254">
        <f>VLOOKUP(C91,'Input keuzevariabelen'!$B:$C,2,FALSE)</f>
        <v>1</v>
      </c>
      <c r="E91" s="130">
        <v>2021</v>
      </c>
      <c r="F91" s="136" t="s">
        <v>85</v>
      </c>
      <c r="G91" s="98">
        <f>VLOOKUP(H91,'Input keuzevariabelen'!$F:$J,2,FALSE)</f>
        <v>2</v>
      </c>
      <c r="H91" s="107" t="s">
        <v>37</v>
      </c>
      <c r="I91" s="279">
        <v>345047</v>
      </c>
      <c r="J91" s="99">
        <f t="shared" si="12"/>
        <v>345047</v>
      </c>
      <c r="K91" s="99" t="str">
        <f>VLOOKUP(H91,'Input keuzevariabelen'!$F:$J,3,FALSE)</f>
        <v>kWh</v>
      </c>
      <c r="L91" s="99">
        <f>SUMIFS('Input keuzevariabelen'!$I:$I,'Input keuzevariabelen'!$F:$F,Data!H91,'Input keuzevariabelen'!$K:$K,Data!E91)</f>
        <v>556</v>
      </c>
      <c r="M91" s="99" t="str">
        <f>VLOOKUP(H91,'Input keuzevariabelen'!$F:$J,5,FALSE)</f>
        <v>gram CO2/kWh</v>
      </c>
      <c r="N91" s="99">
        <f t="shared" si="13"/>
        <v>191.84613200000001</v>
      </c>
      <c r="O91" s="99" t="s">
        <v>154</v>
      </c>
      <c r="P91" s="107"/>
      <c r="Q91" s="108" t="s">
        <v>129</v>
      </c>
      <c r="R91" s="99">
        <f>SUMIFS('Input keuzevariabelen'!$P:$P,'Input keuzevariabelen'!$M:$M,Data!H91)</f>
        <v>3.5999999999999999E-3</v>
      </c>
      <c r="S91" s="100">
        <f t="shared" si="14"/>
        <v>1242.1692</v>
      </c>
    </row>
    <row r="92" spans="3:19" ht="17.399999999999999" thickTop="1" thickBot="1" x14ac:dyDescent="0.35">
      <c r="C92" s="135" t="s">
        <v>11</v>
      </c>
      <c r="D92" s="254">
        <f>VLOOKUP(C92,'Input keuzevariabelen'!$B:$C,2,FALSE)</f>
        <v>1</v>
      </c>
      <c r="E92" s="130">
        <v>2021</v>
      </c>
      <c r="F92" s="136" t="s">
        <v>85</v>
      </c>
      <c r="G92" s="98">
        <f>VLOOKUP(H92,'Input keuzevariabelen'!$F:$J,2,FALSE)</f>
        <v>2</v>
      </c>
      <c r="H92" s="107" t="s">
        <v>37</v>
      </c>
      <c r="I92" s="279">
        <v>5574</v>
      </c>
      <c r="J92" s="99">
        <f t="shared" si="12"/>
        <v>5574</v>
      </c>
      <c r="K92" s="99" t="str">
        <f>VLOOKUP(H92,'Input keuzevariabelen'!$F:$J,3,FALSE)</f>
        <v>kWh</v>
      </c>
      <c r="L92" s="99">
        <f>SUMIFS('Input keuzevariabelen'!$I:$I,'Input keuzevariabelen'!$F:$F,Data!H92,'Input keuzevariabelen'!$K:$K,Data!E92)</f>
        <v>556</v>
      </c>
      <c r="M92" s="99" t="str">
        <f>VLOOKUP(H92,'Input keuzevariabelen'!$F:$J,5,FALSE)</f>
        <v>gram CO2/kWh</v>
      </c>
      <c r="N92" s="99">
        <f t="shared" si="13"/>
        <v>3.0991439999999999</v>
      </c>
      <c r="O92" s="99" t="s">
        <v>154</v>
      </c>
      <c r="P92" s="107"/>
      <c r="Q92" s="108" t="s">
        <v>130</v>
      </c>
      <c r="R92" s="99">
        <f>SUMIFS('Input keuzevariabelen'!$P:$P,'Input keuzevariabelen'!$M:$M,Data!H92)</f>
        <v>3.5999999999999999E-3</v>
      </c>
      <c r="S92" s="100">
        <f t="shared" si="14"/>
        <v>20.066399999999998</v>
      </c>
    </row>
    <row r="93" spans="3:19" ht="17.399999999999999" thickTop="1" thickBot="1" x14ac:dyDescent="0.35">
      <c r="C93" s="135" t="s">
        <v>64</v>
      </c>
      <c r="D93" s="254">
        <f>VLOOKUP(C93,'Input keuzevariabelen'!$B:$C,2,FALSE)</f>
        <v>1</v>
      </c>
      <c r="E93" s="130">
        <v>2021</v>
      </c>
      <c r="F93" s="136" t="s">
        <v>85</v>
      </c>
      <c r="G93" s="98">
        <f>VLOOKUP(H93,'Input keuzevariabelen'!$F:$J,2,FALSE)</f>
        <v>2</v>
      </c>
      <c r="H93" s="107" t="s">
        <v>36</v>
      </c>
      <c r="I93" s="279">
        <v>714827</v>
      </c>
      <c r="J93" s="99">
        <f t="shared" ref="J93:J102" si="15">I93*D93</f>
        <v>714827</v>
      </c>
      <c r="K93" s="99" t="str">
        <f>VLOOKUP(H93,'Input keuzevariabelen'!$F:$J,3,FALSE)</f>
        <v>kWh</v>
      </c>
      <c r="L93" s="99">
        <f>SUMIFS('Input keuzevariabelen'!$I:$I,'Input keuzevariabelen'!$F:$F,Data!H93,'Input keuzevariabelen'!$K:$K,Data!E93)</f>
        <v>556</v>
      </c>
      <c r="M93" s="99" t="str">
        <f>VLOOKUP(H93,'Input keuzevariabelen'!$F:$J,5,FALSE)</f>
        <v>gram CO2/kWh</v>
      </c>
      <c r="N93" s="99">
        <f t="shared" ref="N93:N102" si="16">J93*L93/1000000</f>
        <v>397.44381199999998</v>
      </c>
      <c r="O93" s="99" t="s">
        <v>154</v>
      </c>
      <c r="P93" s="107"/>
      <c r="Q93" s="108" t="s">
        <v>131</v>
      </c>
      <c r="R93" s="99">
        <f>SUMIFS('Input keuzevariabelen'!$P:$P,'Input keuzevariabelen'!$M:$M,Data!H93)</f>
        <v>3.5999999999999999E-3</v>
      </c>
      <c r="S93" s="100">
        <f t="shared" ref="S93:S102" si="17">J93*R93</f>
        <v>2573.3771999999999</v>
      </c>
    </row>
    <row r="94" spans="3:19" ht="17.399999999999999" thickTop="1" thickBot="1" x14ac:dyDescent="0.35">
      <c r="C94" s="135" t="s">
        <v>64</v>
      </c>
      <c r="D94" s="254">
        <f>VLOOKUP(C94,'Input keuzevariabelen'!$B:$C,2,FALSE)</f>
        <v>1</v>
      </c>
      <c r="E94" s="130">
        <v>2021</v>
      </c>
      <c r="F94" s="136" t="s">
        <v>85</v>
      </c>
      <c r="G94" s="98">
        <f>VLOOKUP(H94,'Input keuzevariabelen'!$F:$J,2,FALSE)</f>
        <v>2</v>
      </c>
      <c r="H94" s="107" t="s">
        <v>35</v>
      </c>
      <c r="I94" s="279">
        <v>525000</v>
      </c>
      <c r="J94" s="99">
        <f t="shared" si="15"/>
        <v>525000</v>
      </c>
      <c r="K94" s="99" t="str">
        <f>VLOOKUP(H94,'Input keuzevariabelen'!$F:$J,3,FALSE)</f>
        <v>kWh</v>
      </c>
      <c r="L94" s="99">
        <f>SUMIFS('Input keuzevariabelen'!$I:$I,'Input keuzevariabelen'!$F:$F,Data!H94,'Input keuzevariabelen'!$K:$K,Data!E94)</f>
        <v>0</v>
      </c>
      <c r="M94" s="99" t="str">
        <f>VLOOKUP(H94,'Input keuzevariabelen'!$F:$J,5,FALSE)</f>
        <v>gram CO2/kWh</v>
      </c>
      <c r="N94" s="99">
        <f t="shared" si="16"/>
        <v>0</v>
      </c>
      <c r="O94" s="99" t="s">
        <v>154</v>
      </c>
      <c r="P94" s="107"/>
      <c r="Q94" s="108" t="s">
        <v>131</v>
      </c>
      <c r="R94" s="99">
        <f>SUMIFS('Input keuzevariabelen'!$P:$P,'Input keuzevariabelen'!$M:$M,Data!H94)</f>
        <v>3.5999999999999999E-3</v>
      </c>
      <c r="S94" s="100">
        <f t="shared" si="17"/>
        <v>1890</v>
      </c>
    </row>
    <row r="95" spans="3:19" ht="17.399999999999999" thickTop="1" thickBot="1" x14ac:dyDescent="0.35">
      <c r="C95" s="135" t="s">
        <v>64</v>
      </c>
      <c r="D95" s="254">
        <v>1</v>
      </c>
      <c r="E95" s="130">
        <v>2021</v>
      </c>
      <c r="F95" s="136" t="s">
        <v>85</v>
      </c>
      <c r="G95" s="98">
        <v>2</v>
      </c>
      <c r="H95" s="107" t="s">
        <v>43</v>
      </c>
      <c r="I95" s="279">
        <v>2982.5</v>
      </c>
      <c r="J95" s="99">
        <f t="shared" si="15"/>
        <v>2982.5</v>
      </c>
      <c r="K95" s="99" t="s">
        <v>44</v>
      </c>
      <c r="L95" s="99">
        <f>SUMIFS('Input keuzevariabelen'!$I:$I,'Input keuzevariabelen'!$F:$F,Data!H95,'Input keuzevariabelen'!$K:$K,Data!E95)</f>
        <v>195</v>
      </c>
      <c r="M95" s="99" t="str">
        <f>VLOOKUP(H95,'Input keuzevariabelen'!$F:$J,5,FALSE)</f>
        <v>gram CO2/km</v>
      </c>
      <c r="N95" s="99">
        <f t="shared" si="16"/>
        <v>0.58158750000000003</v>
      </c>
      <c r="O95" s="99" t="s">
        <v>158</v>
      </c>
      <c r="P95" s="107"/>
      <c r="Q95" s="108"/>
      <c r="R95" s="99">
        <f>SUMIFS('Input keuzevariabelen'!$P:$P,'Input keuzevariabelen'!$M:$M,Data!H95)</f>
        <v>0</v>
      </c>
      <c r="S95" s="100">
        <f t="shared" si="17"/>
        <v>0</v>
      </c>
    </row>
    <row r="96" spans="3:19" ht="17.399999999999999" thickTop="1" thickBot="1" x14ac:dyDescent="0.35">
      <c r="C96" s="135" t="s">
        <v>11</v>
      </c>
      <c r="D96" s="254">
        <v>1</v>
      </c>
      <c r="E96" s="130">
        <v>2021</v>
      </c>
      <c r="F96" s="136" t="s">
        <v>85</v>
      </c>
      <c r="G96" s="98">
        <v>2</v>
      </c>
      <c r="H96" s="107" t="s">
        <v>43</v>
      </c>
      <c r="I96" s="279">
        <v>21737</v>
      </c>
      <c r="J96" s="99">
        <f t="shared" si="15"/>
        <v>21737</v>
      </c>
      <c r="K96" s="99" t="s">
        <v>44</v>
      </c>
      <c r="L96" s="99">
        <f>SUMIFS('Input keuzevariabelen'!$I:$I,'Input keuzevariabelen'!$F:$F,Data!H96,'Input keuzevariabelen'!$K:$K,Data!E96)</f>
        <v>195</v>
      </c>
      <c r="M96" s="99" t="str">
        <f>VLOOKUP(H96,'Input keuzevariabelen'!$F:$J,5,FALSE)</f>
        <v>gram CO2/km</v>
      </c>
      <c r="N96" s="99">
        <f t="shared" si="16"/>
        <v>4.238715</v>
      </c>
      <c r="O96" s="99" t="s">
        <v>158</v>
      </c>
      <c r="P96" s="107"/>
      <c r="Q96" s="108"/>
      <c r="R96" s="99">
        <f>SUMIFS('Input keuzevariabelen'!$P:$P,'Input keuzevariabelen'!$M:$M,Data!H96)</f>
        <v>0</v>
      </c>
      <c r="S96" s="100">
        <f t="shared" si="17"/>
        <v>0</v>
      </c>
    </row>
    <row r="97" spans="3:19" ht="17.399999999999999" thickTop="1" thickBot="1" x14ac:dyDescent="0.35">
      <c r="C97" s="135" t="s">
        <v>11</v>
      </c>
      <c r="D97" s="254">
        <v>1</v>
      </c>
      <c r="E97" s="130">
        <v>2021</v>
      </c>
      <c r="F97" s="136" t="s">
        <v>85</v>
      </c>
      <c r="G97" s="98">
        <v>2</v>
      </c>
      <c r="H97" s="107" t="s">
        <v>46</v>
      </c>
      <c r="I97" s="279">
        <v>43624.5</v>
      </c>
      <c r="J97" s="99">
        <f t="shared" si="15"/>
        <v>43624.5</v>
      </c>
      <c r="K97" s="99" t="s">
        <v>44</v>
      </c>
      <c r="L97" s="99">
        <f>SUMIFS('Input keuzevariabelen'!$I:$I,'Input keuzevariabelen'!$F:$F,Data!H97,'Input keuzevariabelen'!$K:$K,Data!E97)</f>
        <v>297</v>
      </c>
      <c r="M97" s="99" t="str">
        <f>VLOOKUP(H97,'Input keuzevariabelen'!$F:$J,5,FALSE)</f>
        <v>gram CO2/km</v>
      </c>
      <c r="N97" s="99">
        <f t="shared" si="16"/>
        <v>12.956476500000001</v>
      </c>
      <c r="O97" s="99" t="s">
        <v>158</v>
      </c>
      <c r="P97" s="107"/>
      <c r="Q97" s="108"/>
      <c r="R97" s="99">
        <f>SUMIFS('Input keuzevariabelen'!$P:$P,'Input keuzevariabelen'!$M:$M,Data!H97)</f>
        <v>0</v>
      </c>
      <c r="S97" s="100">
        <f t="shared" si="17"/>
        <v>0</v>
      </c>
    </row>
    <row r="98" spans="3:19" ht="17.399999999999999" thickTop="1" thickBot="1" x14ac:dyDescent="0.35">
      <c r="C98" s="135" t="s">
        <v>11</v>
      </c>
      <c r="D98" s="254">
        <v>1</v>
      </c>
      <c r="E98" s="130">
        <v>2021</v>
      </c>
      <c r="F98" s="136" t="s">
        <v>85</v>
      </c>
      <c r="G98" s="98">
        <v>2</v>
      </c>
      <c r="H98" s="107" t="s">
        <v>47</v>
      </c>
      <c r="I98" s="279">
        <v>38433.5</v>
      </c>
      <c r="J98" s="99">
        <f t="shared" si="15"/>
        <v>38433.5</v>
      </c>
      <c r="K98" s="99" t="s">
        <v>44</v>
      </c>
      <c r="L98" s="99">
        <f>SUMIFS('Input keuzevariabelen'!$I:$I,'Input keuzevariabelen'!$F:$F,Data!H98,'Input keuzevariabelen'!$K:$K,Data!E98)</f>
        <v>200</v>
      </c>
      <c r="M98" s="99" t="str">
        <f>VLOOKUP(H98,'Input keuzevariabelen'!$F:$J,5,FALSE)</f>
        <v>gram CO2/km</v>
      </c>
      <c r="N98" s="99">
        <f t="shared" si="16"/>
        <v>7.6867000000000001</v>
      </c>
      <c r="O98" s="99" t="s">
        <v>158</v>
      </c>
      <c r="P98" s="107"/>
      <c r="Q98" s="108"/>
      <c r="R98" s="99">
        <f>SUMIFS('Input keuzevariabelen'!$P:$P,'Input keuzevariabelen'!$M:$M,Data!H98)</f>
        <v>0</v>
      </c>
      <c r="S98" s="100">
        <f t="shared" si="17"/>
        <v>0</v>
      </c>
    </row>
    <row r="99" spans="3:19" ht="17.399999999999999" thickTop="1" thickBot="1" x14ac:dyDescent="0.35">
      <c r="C99" s="135" t="s">
        <v>11</v>
      </c>
      <c r="D99" s="254">
        <v>1</v>
      </c>
      <c r="E99" s="130">
        <v>2021</v>
      </c>
      <c r="F99" s="136" t="s">
        <v>85</v>
      </c>
      <c r="G99" s="98">
        <v>2</v>
      </c>
      <c r="H99" s="107" t="s">
        <v>48</v>
      </c>
      <c r="I99" s="279">
        <v>0</v>
      </c>
      <c r="J99" s="99">
        <f t="shared" si="15"/>
        <v>0</v>
      </c>
      <c r="K99" s="99" t="s">
        <v>44</v>
      </c>
      <c r="L99" s="99">
        <f>SUMIFS('Input keuzevariabelen'!$I:$I,'Input keuzevariabelen'!$F:$F,Data!H99,'Input keuzevariabelen'!$K:$K,Data!E99)</f>
        <v>147</v>
      </c>
      <c r="M99" s="99" t="str">
        <f>VLOOKUP(H99,'Input keuzevariabelen'!$F:$J,5,FALSE)</f>
        <v>gram CO2/km</v>
      </c>
      <c r="N99" s="99">
        <f t="shared" si="16"/>
        <v>0</v>
      </c>
      <c r="O99" s="99" t="s">
        <v>158</v>
      </c>
      <c r="P99" s="107"/>
      <c r="Q99" s="108"/>
      <c r="R99" s="99">
        <f>SUMIFS('Input keuzevariabelen'!$P:$P,'Input keuzevariabelen'!$M:$M,Data!H99)</f>
        <v>0</v>
      </c>
      <c r="S99" s="100">
        <f t="shared" si="17"/>
        <v>0</v>
      </c>
    </row>
    <row r="100" spans="3:19" ht="17.399999999999999" thickTop="1" thickBot="1" x14ac:dyDescent="0.35">
      <c r="C100" s="135" t="s">
        <v>64</v>
      </c>
      <c r="D100" s="254">
        <v>1</v>
      </c>
      <c r="E100" s="130">
        <v>2021</v>
      </c>
      <c r="F100" s="136" t="s">
        <v>85</v>
      </c>
      <c r="G100" s="98">
        <v>2</v>
      </c>
      <c r="H100" s="107" t="s">
        <v>46</v>
      </c>
      <c r="I100" s="279">
        <v>3416.5</v>
      </c>
      <c r="J100" s="99">
        <f t="shared" si="15"/>
        <v>3416.5</v>
      </c>
      <c r="K100" s="99" t="s">
        <v>44</v>
      </c>
      <c r="L100" s="99">
        <f>SUMIFS('Input keuzevariabelen'!$I:$I,'Input keuzevariabelen'!$F:$F,Data!H100,'Input keuzevariabelen'!$K:$K,Data!E100)</f>
        <v>297</v>
      </c>
      <c r="M100" s="99" t="str">
        <f>VLOOKUP(H100,'Input keuzevariabelen'!$F:$J,5,FALSE)</f>
        <v>gram CO2/km</v>
      </c>
      <c r="N100" s="99">
        <f t="shared" si="16"/>
        <v>1.0147005</v>
      </c>
      <c r="O100" s="99" t="s">
        <v>158</v>
      </c>
      <c r="P100" s="107"/>
      <c r="Q100" s="108"/>
      <c r="R100" s="99">
        <f>SUMIFS('Input keuzevariabelen'!$P:$P,'Input keuzevariabelen'!$M:$M,Data!H100)</f>
        <v>0</v>
      </c>
      <c r="S100" s="100">
        <f t="shared" si="17"/>
        <v>0</v>
      </c>
    </row>
    <row r="101" spans="3:19" ht="17.399999999999999" thickTop="1" thickBot="1" x14ac:dyDescent="0.35">
      <c r="C101" s="135" t="s">
        <v>64</v>
      </c>
      <c r="D101" s="254">
        <v>1</v>
      </c>
      <c r="E101" s="130">
        <v>2021</v>
      </c>
      <c r="F101" s="136" t="s">
        <v>85</v>
      </c>
      <c r="G101" s="98">
        <v>2</v>
      </c>
      <c r="H101" s="107" t="s">
        <v>47</v>
      </c>
      <c r="I101" s="279">
        <v>11001.5</v>
      </c>
      <c r="J101" s="99">
        <f t="shared" si="15"/>
        <v>11001.5</v>
      </c>
      <c r="K101" s="99" t="s">
        <v>44</v>
      </c>
      <c r="L101" s="99">
        <f>SUMIFS('Input keuzevariabelen'!$I:$I,'Input keuzevariabelen'!$F:$F,Data!H101,'Input keuzevariabelen'!$K:$K,Data!E101)</f>
        <v>200</v>
      </c>
      <c r="M101" s="99" t="str">
        <f>VLOOKUP(H101,'Input keuzevariabelen'!$F:$J,5,FALSE)</f>
        <v>gram CO2/km</v>
      </c>
      <c r="N101" s="99">
        <f t="shared" si="16"/>
        <v>2.2002999999999999</v>
      </c>
      <c r="O101" s="99" t="s">
        <v>158</v>
      </c>
      <c r="P101" s="107"/>
      <c r="Q101" s="108"/>
      <c r="R101" s="99">
        <f>SUMIFS('Input keuzevariabelen'!$P:$P,'Input keuzevariabelen'!$M:$M,Data!H101)</f>
        <v>0</v>
      </c>
      <c r="S101" s="100">
        <f t="shared" si="17"/>
        <v>0</v>
      </c>
    </row>
    <row r="102" spans="3:19" ht="17.399999999999999" thickTop="1" thickBot="1" x14ac:dyDescent="0.35">
      <c r="C102" s="135" t="s">
        <v>64</v>
      </c>
      <c r="D102" s="254">
        <v>1</v>
      </c>
      <c r="E102" s="130">
        <v>2021</v>
      </c>
      <c r="F102" s="136" t="s">
        <v>85</v>
      </c>
      <c r="G102" s="98">
        <v>2</v>
      </c>
      <c r="H102" s="107" t="s">
        <v>48</v>
      </c>
      <c r="I102" s="279">
        <v>13468.5</v>
      </c>
      <c r="J102" s="99">
        <f t="shared" si="15"/>
        <v>13468.5</v>
      </c>
      <c r="K102" s="99" t="s">
        <v>44</v>
      </c>
      <c r="L102" s="99">
        <f>SUMIFS('Input keuzevariabelen'!$I:$I,'Input keuzevariabelen'!$F:$F,Data!H102,'Input keuzevariabelen'!$K:$K,Data!E102)</f>
        <v>147</v>
      </c>
      <c r="M102" s="99" t="str">
        <f>VLOOKUP(H102,'Input keuzevariabelen'!$F:$J,5,FALSE)</f>
        <v>gram CO2/km</v>
      </c>
      <c r="N102" s="99">
        <f t="shared" si="16"/>
        <v>1.9798694999999999</v>
      </c>
      <c r="O102" s="99" t="s">
        <v>158</v>
      </c>
      <c r="P102" s="107"/>
      <c r="Q102" s="108"/>
      <c r="R102" s="99">
        <f>SUMIFS('Input keuzevariabelen'!$P:$P,'Input keuzevariabelen'!$M:$M,Data!H102)</f>
        <v>0</v>
      </c>
      <c r="S102" s="100">
        <f t="shared" si="17"/>
        <v>0</v>
      </c>
    </row>
    <row r="103" spans="3:19" ht="17.399999999999999" thickTop="1" thickBot="1" x14ac:dyDescent="0.35">
      <c r="C103" s="135"/>
      <c r="D103" s="254" t="e">
        <f>VLOOKUP(C103,'Input keuzevariabelen'!$B:$C,2,FALSE)</f>
        <v>#N/A</v>
      </c>
      <c r="E103" s="130"/>
      <c r="F103" s="136"/>
      <c r="G103" s="98" t="e">
        <f>VLOOKUP(H103,'Input keuzevariabelen'!$F:$J,2,FALSE)</f>
        <v>#N/A</v>
      </c>
      <c r="H103" s="107"/>
      <c r="I103" s="279"/>
      <c r="J103" s="99" t="e">
        <f t="shared" si="12"/>
        <v>#N/A</v>
      </c>
      <c r="K103" s="99" t="e">
        <f>VLOOKUP(H103,'Input keuzevariabelen'!$F:$J,3,FALSE)</f>
        <v>#N/A</v>
      </c>
      <c r="L103" s="99">
        <f>SUMIFS('Input keuzevariabelen'!$I:$I,'Input keuzevariabelen'!$F:$F,Data!H103,'Input keuzevariabelen'!$K:$K,Data!E103)</f>
        <v>0</v>
      </c>
      <c r="M103" s="99" t="e">
        <f>VLOOKUP(H103,'Input keuzevariabelen'!$F:$J,5,FALSE)</f>
        <v>#N/A</v>
      </c>
      <c r="N103" s="99" t="e">
        <f t="shared" si="13"/>
        <v>#N/A</v>
      </c>
      <c r="O103" s="99"/>
      <c r="P103" s="107"/>
      <c r="Q103" s="108"/>
      <c r="R103" s="99">
        <f>SUMIFS('Input keuzevariabelen'!$P:$P,'Input keuzevariabelen'!$M:$M,Data!H103)</f>
        <v>0</v>
      </c>
      <c r="S103" s="100" t="e">
        <f t="shared" si="14"/>
        <v>#N/A</v>
      </c>
    </row>
    <row r="104" spans="3:19" ht="17.399999999999999" thickTop="1" thickBot="1" x14ac:dyDescent="0.35">
      <c r="C104" s="129" t="s">
        <v>11</v>
      </c>
      <c r="D104" s="254">
        <f>VLOOKUP(C104,'Input keuzevariabelen'!$B:$C,2,FALSE)</f>
        <v>1</v>
      </c>
      <c r="E104" s="130">
        <v>2021</v>
      </c>
      <c r="F104" s="131" t="s">
        <v>13</v>
      </c>
      <c r="G104" s="98">
        <f>VLOOKUP(H104,'Input keuzevariabelen'!$F:$J,2,FALSE)</f>
        <v>1</v>
      </c>
      <c r="H104" s="99" t="s">
        <v>25</v>
      </c>
      <c r="I104" s="279">
        <v>198437.63200000001</v>
      </c>
      <c r="J104" s="99">
        <f t="shared" si="3"/>
        <v>198437.63200000001</v>
      </c>
      <c r="K104" s="99" t="str">
        <f>VLOOKUP(H104,'Input keuzevariabelen'!$F:$J,3,FALSE)</f>
        <v>liter</v>
      </c>
      <c r="L104" s="99">
        <f>SUMIFS('Input keuzevariabelen'!$I:$I,'Input keuzevariabelen'!$F:$F,Data!H104,'Input keuzevariabelen'!$K:$K,Data!E104)</f>
        <v>3262</v>
      </c>
      <c r="M104" s="99" t="str">
        <f>VLOOKUP(H104,'Input keuzevariabelen'!$F:$J,5,FALSE)</f>
        <v>gram CO2/liter</v>
      </c>
      <c r="N104" s="99">
        <f t="shared" si="4"/>
        <v>647.30355558400004</v>
      </c>
      <c r="O104" s="99" t="s">
        <v>154</v>
      </c>
      <c r="P104" s="104"/>
      <c r="Q104" s="105"/>
      <c r="R104" s="99">
        <f>SUMIFS('Input keuzevariabelen'!$P:$P,'Input keuzevariabelen'!$M:$M,Data!H104)</f>
        <v>3.5448E-2</v>
      </c>
      <c r="S104" s="100">
        <f t="shared" si="5"/>
        <v>7034.2171791360006</v>
      </c>
    </row>
    <row r="105" spans="3:19" ht="17.399999999999999" thickTop="1" thickBot="1" x14ac:dyDescent="0.35">
      <c r="C105" s="129" t="s">
        <v>11</v>
      </c>
      <c r="D105" s="254">
        <f>VLOOKUP(C105,'Input keuzevariabelen'!$B:$C,2,FALSE)</f>
        <v>1</v>
      </c>
      <c r="E105" s="130">
        <v>2021</v>
      </c>
      <c r="F105" s="131" t="s">
        <v>13</v>
      </c>
      <c r="G105" s="98">
        <f>VLOOKUP(H105,'Input keuzevariabelen'!$F:$J,2,FALSE)</f>
        <v>1</v>
      </c>
      <c r="H105" s="101" t="s">
        <v>26</v>
      </c>
      <c r="I105" s="279">
        <v>390320.57</v>
      </c>
      <c r="J105" s="99">
        <f t="shared" si="3"/>
        <v>390320.57</v>
      </c>
      <c r="K105" s="99" t="str">
        <f>VLOOKUP(H105,'Input keuzevariabelen'!$F:$J,3,FALSE)</f>
        <v>liter</v>
      </c>
      <c r="L105" s="99">
        <f>SUMIFS('Input keuzevariabelen'!$I:$I,'Input keuzevariabelen'!$F:$F,Data!H105,'Input keuzevariabelen'!$K:$K,Data!E105)</f>
        <v>2784</v>
      </c>
      <c r="M105" s="99" t="str">
        <f>VLOOKUP(H105,'Input keuzevariabelen'!$F:$J,5,FALSE)</f>
        <v>gram CO2/liter</v>
      </c>
      <c r="N105" s="99">
        <f t="shared" si="4"/>
        <v>1086.65246688</v>
      </c>
      <c r="O105" s="99" t="s">
        <v>154</v>
      </c>
      <c r="P105" s="104"/>
      <c r="Q105" s="105"/>
      <c r="R105" s="99">
        <f>SUMIFS('Input keuzevariabelen'!$P:$P,'Input keuzevariabelen'!$M:$M,Data!H105)</f>
        <v>3.2916000000000001E-2</v>
      </c>
      <c r="S105" s="100">
        <f t="shared" si="5"/>
        <v>12847.79188212</v>
      </c>
    </row>
    <row r="106" spans="3:19" ht="17.399999999999999" thickTop="1" thickBot="1" x14ac:dyDescent="0.35">
      <c r="C106" s="129" t="s">
        <v>64</v>
      </c>
      <c r="D106" s="254">
        <f>VLOOKUP(C106,'Input keuzevariabelen'!$B:$C,2,FALSE)</f>
        <v>1</v>
      </c>
      <c r="E106" s="130">
        <v>2021</v>
      </c>
      <c r="F106" s="131" t="s">
        <v>13</v>
      </c>
      <c r="G106" s="98">
        <f>VLOOKUP(H106,'Input keuzevariabelen'!$F:$J,2,FALSE)</f>
        <v>1</v>
      </c>
      <c r="H106" s="99" t="s">
        <v>25</v>
      </c>
      <c r="I106" s="279">
        <v>6684.3679999999995</v>
      </c>
      <c r="J106" s="99">
        <f t="shared" si="3"/>
        <v>6684.3679999999995</v>
      </c>
      <c r="K106" s="99" t="str">
        <f>VLOOKUP(H106,'Input keuzevariabelen'!$F:$J,3,FALSE)</f>
        <v>liter</v>
      </c>
      <c r="L106" s="99">
        <f>SUMIFS('Input keuzevariabelen'!$I:$I,'Input keuzevariabelen'!$F:$F,Data!H106,'Input keuzevariabelen'!$K:$K,Data!E106)</f>
        <v>3262</v>
      </c>
      <c r="M106" s="99" t="str">
        <f>VLOOKUP(H106,'Input keuzevariabelen'!$F:$J,5,FALSE)</f>
        <v>gram CO2/liter</v>
      </c>
      <c r="N106" s="99">
        <f t="shared" si="4"/>
        <v>21.804408415999998</v>
      </c>
      <c r="O106" s="99" t="s">
        <v>154</v>
      </c>
      <c r="P106" s="104"/>
      <c r="Q106" s="105"/>
      <c r="R106" s="99">
        <f>SUMIFS('Input keuzevariabelen'!$P:$P,'Input keuzevariabelen'!$M:$M,Data!H106)</f>
        <v>3.5448E-2</v>
      </c>
      <c r="S106" s="100">
        <f t="shared" si="5"/>
        <v>236.94747686399998</v>
      </c>
    </row>
    <row r="107" spans="3:19" ht="17.399999999999999" thickTop="1" thickBot="1" x14ac:dyDescent="0.35">
      <c r="C107" s="129" t="s">
        <v>64</v>
      </c>
      <c r="D107" s="254">
        <f>VLOOKUP(C107,'Input keuzevariabelen'!$B:$C,2,FALSE)</f>
        <v>1</v>
      </c>
      <c r="E107" s="130">
        <v>2021</v>
      </c>
      <c r="F107" s="131" t="s">
        <v>13</v>
      </c>
      <c r="G107" s="98">
        <f>VLOOKUP(H107,'Input keuzevariabelen'!$F:$J,2,FALSE)</f>
        <v>1</v>
      </c>
      <c r="H107" s="101" t="s">
        <v>26</v>
      </c>
      <c r="I107" s="279">
        <v>15008.439</v>
      </c>
      <c r="J107" s="99">
        <f t="shared" si="3"/>
        <v>15008.439</v>
      </c>
      <c r="K107" s="99" t="str">
        <f>VLOOKUP(H107,'Input keuzevariabelen'!$F:$J,3,FALSE)</f>
        <v>liter</v>
      </c>
      <c r="L107" s="99">
        <f>SUMIFS('Input keuzevariabelen'!$I:$I,'Input keuzevariabelen'!$F:$F,Data!H107,'Input keuzevariabelen'!$K:$K,Data!E107)</f>
        <v>2784</v>
      </c>
      <c r="M107" s="99" t="str">
        <f>VLOOKUP(H107,'Input keuzevariabelen'!$F:$J,5,FALSE)</f>
        <v>gram CO2/liter</v>
      </c>
      <c r="N107" s="99">
        <f t="shared" si="4"/>
        <v>41.783494175999998</v>
      </c>
      <c r="O107" s="99" t="s">
        <v>154</v>
      </c>
      <c r="P107" s="104"/>
      <c r="Q107" s="105"/>
      <c r="R107" s="99">
        <f>SUMIFS('Input keuzevariabelen'!$P:$P,'Input keuzevariabelen'!$M:$M,Data!H107)</f>
        <v>3.2916000000000001E-2</v>
      </c>
      <c r="S107" s="100">
        <f t="shared" si="5"/>
        <v>494.01777812400002</v>
      </c>
    </row>
    <row r="108" spans="3:19" ht="17.399999999999999" thickTop="1" thickBot="1" x14ac:dyDescent="0.35">
      <c r="C108" s="132" t="s">
        <v>11</v>
      </c>
      <c r="D108" s="254">
        <f>VLOOKUP(C108,'Input keuzevariabelen'!$B:$C,2,FALSE)</f>
        <v>1</v>
      </c>
      <c r="E108" s="130">
        <v>2021</v>
      </c>
      <c r="F108" s="131" t="s">
        <v>13</v>
      </c>
      <c r="G108" s="98">
        <f>VLOOKUP(H108,'Input keuzevariabelen'!$F:$J,2,FALSE)</f>
        <v>1</v>
      </c>
      <c r="H108" s="101" t="s">
        <v>21</v>
      </c>
      <c r="I108" s="279">
        <v>164710</v>
      </c>
      <c r="J108" s="99">
        <f t="shared" si="3"/>
        <v>164710</v>
      </c>
      <c r="K108" s="99" t="str">
        <f>VLOOKUP(H108,'Input keuzevariabelen'!$F:$J,3,FALSE)</f>
        <v>m3</v>
      </c>
      <c r="L108" s="99">
        <f>SUMIFS('Input keuzevariabelen'!$I:$I,'Input keuzevariabelen'!$F:$F,Data!H108,'Input keuzevariabelen'!$K:$K,Data!E108)</f>
        <v>1884</v>
      </c>
      <c r="M108" s="99" t="str">
        <f>VLOOKUP(H108,'Input keuzevariabelen'!$F:$J,5,FALSE)</f>
        <v>gram CO2/m3</v>
      </c>
      <c r="N108" s="99">
        <f t="shared" si="4"/>
        <v>310.31364000000002</v>
      </c>
      <c r="O108" s="99" t="s">
        <v>154</v>
      </c>
      <c r="P108" s="107"/>
      <c r="Q108" s="108" t="s">
        <v>129</v>
      </c>
      <c r="R108" s="99">
        <f>SUMIFS('Input keuzevariabelen'!$P:$P,'Input keuzevariabelen'!$M:$M,Data!H108)</f>
        <v>3.1649999999999998E-2</v>
      </c>
      <c r="S108" s="100">
        <f t="shared" si="5"/>
        <v>5213.0715</v>
      </c>
    </row>
    <row r="109" spans="3:19" ht="17.399999999999999" thickTop="1" thickBot="1" x14ac:dyDescent="0.35">
      <c r="C109" s="132" t="s">
        <v>11</v>
      </c>
      <c r="D109" s="254">
        <f>VLOOKUP(C109,'Input keuzevariabelen'!$B:$C,2,FALSE)</f>
        <v>1</v>
      </c>
      <c r="E109" s="130">
        <v>2021</v>
      </c>
      <c r="F109" s="131" t="s">
        <v>13</v>
      </c>
      <c r="G109" s="98">
        <f>VLOOKUP(H109,'Input keuzevariabelen'!$F:$J,2,FALSE)</f>
        <v>1</v>
      </c>
      <c r="H109" s="101" t="s">
        <v>21</v>
      </c>
      <c r="I109" s="279">
        <v>3945</v>
      </c>
      <c r="J109" s="99">
        <f t="shared" si="3"/>
        <v>3945</v>
      </c>
      <c r="K109" s="99" t="str">
        <f>VLOOKUP(H109,'Input keuzevariabelen'!$F:$J,3,FALSE)</f>
        <v>m3</v>
      </c>
      <c r="L109" s="99">
        <f>SUMIFS('Input keuzevariabelen'!$I:$I,'Input keuzevariabelen'!$F:$F,Data!H109,'Input keuzevariabelen'!$K:$K,Data!E109)</f>
        <v>1884</v>
      </c>
      <c r="M109" s="99" t="str">
        <f>VLOOKUP(H109,'Input keuzevariabelen'!$F:$J,5,FALSE)</f>
        <v>gram CO2/m3</v>
      </c>
      <c r="N109" s="99">
        <f t="shared" si="4"/>
        <v>7.4323800000000002</v>
      </c>
      <c r="O109" s="99" t="s">
        <v>154</v>
      </c>
      <c r="P109" s="107"/>
      <c r="Q109" s="108" t="s">
        <v>130</v>
      </c>
      <c r="R109" s="99">
        <f>SUMIFS('Input keuzevariabelen'!$P:$P,'Input keuzevariabelen'!$M:$M,Data!H109)</f>
        <v>3.1649999999999998E-2</v>
      </c>
      <c r="S109" s="100">
        <f t="shared" si="5"/>
        <v>124.85924999999999</v>
      </c>
    </row>
    <row r="110" spans="3:19" ht="17.399999999999999" thickTop="1" thickBot="1" x14ac:dyDescent="0.35">
      <c r="C110" s="133" t="s">
        <v>64</v>
      </c>
      <c r="D110" s="254">
        <f>VLOOKUP(C110,'Input keuzevariabelen'!$B:$C,2,FALSE)</f>
        <v>1</v>
      </c>
      <c r="E110" s="130">
        <v>2021</v>
      </c>
      <c r="F110" s="131" t="s">
        <v>13</v>
      </c>
      <c r="G110" s="98">
        <f>VLOOKUP(H110,'Input keuzevariabelen'!$F:$J,2,FALSE)</f>
        <v>1</v>
      </c>
      <c r="H110" s="101" t="s">
        <v>21</v>
      </c>
      <c r="I110" s="279">
        <v>828227</v>
      </c>
      <c r="J110" s="99">
        <f t="shared" si="3"/>
        <v>828227</v>
      </c>
      <c r="K110" s="99" t="str">
        <f>VLOOKUP(H110,'Input keuzevariabelen'!$F:$J,3,FALSE)</f>
        <v>m3</v>
      </c>
      <c r="L110" s="99">
        <f>SUMIFS('Input keuzevariabelen'!$I:$I,'Input keuzevariabelen'!$F:$F,Data!H110,'Input keuzevariabelen'!$K:$K,Data!E110)</f>
        <v>1884</v>
      </c>
      <c r="M110" s="99" t="str">
        <f>VLOOKUP(H110,'Input keuzevariabelen'!$F:$J,5,FALSE)</f>
        <v>gram CO2/m3</v>
      </c>
      <c r="N110" s="99">
        <f t="shared" si="4"/>
        <v>1560.379668</v>
      </c>
      <c r="O110" s="99" t="s">
        <v>154</v>
      </c>
      <c r="P110" s="107"/>
      <c r="Q110" s="108" t="s">
        <v>131</v>
      </c>
      <c r="R110" s="99">
        <f>SUMIFS('Input keuzevariabelen'!$P:$P,'Input keuzevariabelen'!$M:$M,Data!H110)</f>
        <v>3.1649999999999998E-2</v>
      </c>
      <c r="S110" s="100">
        <f t="shared" si="5"/>
        <v>26213.384549999999</v>
      </c>
    </row>
    <row r="111" spans="3:19" ht="17.399999999999999" thickTop="1" thickBot="1" x14ac:dyDescent="0.35">
      <c r="C111" s="135" t="s">
        <v>11</v>
      </c>
      <c r="D111" s="254">
        <f>VLOOKUP(C111,'Input keuzevariabelen'!$B:$C,2,FALSE)</f>
        <v>1</v>
      </c>
      <c r="E111" s="130">
        <v>2021</v>
      </c>
      <c r="F111" s="131" t="s">
        <v>13</v>
      </c>
      <c r="G111" s="98">
        <f>VLOOKUP(H111,'Input keuzevariabelen'!$F:$J,2,FALSE)</f>
        <v>2</v>
      </c>
      <c r="H111" s="107" t="s">
        <v>37</v>
      </c>
      <c r="I111" s="279">
        <v>676474.9</v>
      </c>
      <c r="J111" s="99">
        <f t="shared" si="3"/>
        <v>676474.9</v>
      </c>
      <c r="K111" s="99" t="str">
        <f>VLOOKUP(H111,'Input keuzevariabelen'!$F:$J,3,FALSE)</f>
        <v>kWh</v>
      </c>
      <c r="L111" s="99">
        <f>SUMIFS('Input keuzevariabelen'!$I:$I,'Input keuzevariabelen'!$F:$F,Data!H111,'Input keuzevariabelen'!$K:$K,Data!E111)</f>
        <v>556</v>
      </c>
      <c r="M111" s="99" t="str">
        <f>VLOOKUP(H111,'Input keuzevariabelen'!$F:$J,5,FALSE)</f>
        <v>gram CO2/kWh</v>
      </c>
      <c r="N111" s="99">
        <f t="shared" si="4"/>
        <v>376.12004440000004</v>
      </c>
      <c r="O111" s="99" t="s">
        <v>154</v>
      </c>
      <c r="P111" s="107"/>
      <c r="Q111" s="108" t="s">
        <v>129</v>
      </c>
      <c r="R111" s="99">
        <f>SUMIFS('Input keuzevariabelen'!$P:$P,'Input keuzevariabelen'!$M:$M,Data!H111)</f>
        <v>3.5999999999999999E-3</v>
      </c>
      <c r="S111" s="100">
        <f t="shared" si="5"/>
        <v>2435.3096399999999</v>
      </c>
    </row>
    <row r="112" spans="3:19" ht="17.399999999999999" thickTop="1" thickBot="1" x14ac:dyDescent="0.35">
      <c r="C112" s="135" t="s">
        <v>11</v>
      </c>
      <c r="D112" s="254">
        <f>VLOOKUP(C112,'Input keuzevariabelen'!$B:$C,2,FALSE)</f>
        <v>1</v>
      </c>
      <c r="E112" s="130">
        <v>2021</v>
      </c>
      <c r="F112" s="131" t="s">
        <v>13</v>
      </c>
      <c r="G112" s="98">
        <f>VLOOKUP(H112,'Input keuzevariabelen'!$F:$J,2,FALSE)</f>
        <v>2</v>
      </c>
      <c r="H112" s="107" t="s">
        <v>37</v>
      </c>
      <c r="I112" s="279">
        <v>11187</v>
      </c>
      <c r="J112" s="99">
        <f t="shared" si="3"/>
        <v>11187</v>
      </c>
      <c r="K112" s="99" t="str">
        <f>VLOOKUP(H112,'Input keuzevariabelen'!$F:$J,3,FALSE)</f>
        <v>kWh</v>
      </c>
      <c r="L112" s="99">
        <f>SUMIFS('Input keuzevariabelen'!$I:$I,'Input keuzevariabelen'!$F:$F,Data!H112,'Input keuzevariabelen'!$K:$K,Data!E112)</f>
        <v>556</v>
      </c>
      <c r="M112" s="99" t="str">
        <f>VLOOKUP(H112,'Input keuzevariabelen'!$F:$J,5,FALSE)</f>
        <v>gram CO2/kWh</v>
      </c>
      <c r="N112" s="99">
        <f t="shared" si="4"/>
        <v>6.2199720000000003</v>
      </c>
      <c r="O112" s="99" t="s">
        <v>154</v>
      </c>
      <c r="P112" s="104"/>
      <c r="Q112" s="105" t="s">
        <v>130</v>
      </c>
      <c r="R112" s="99">
        <f>SUMIFS('Input keuzevariabelen'!$P:$P,'Input keuzevariabelen'!$M:$M,Data!H112)</f>
        <v>3.5999999999999999E-3</v>
      </c>
      <c r="S112" s="100">
        <f t="shared" si="5"/>
        <v>40.273199999999996</v>
      </c>
    </row>
    <row r="113" spans="3:19" ht="17.399999999999999" thickTop="1" thickBot="1" x14ac:dyDescent="0.35">
      <c r="C113" s="133" t="s">
        <v>64</v>
      </c>
      <c r="D113" s="254">
        <f>VLOOKUP(C113,'Input keuzevariabelen'!$B:$C,2,FALSE)</f>
        <v>1</v>
      </c>
      <c r="E113" s="130">
        <v>2021</v>
      </c>
      <c r="F113" s="131" t="s">
        <v>13</v>
      </c>
      <c r="G113" s="98">
        <f>VLOOKUP(H113,'Input keuzevariabelen'!$F:$J,2,FALSE)</f>
        <v>2</v>
      </c>
      <c r="H113" s="104" t="s">
        <v>36</v>
      </c>
      <c r="I113" s="279">
        <v>1599183.1</v>
      </c>
      <c r="J113" s="99">
        <f t="shared" si="3"/>
        <v>1599183.1</v>
      </c>
      <c r="K113" s="99" t="str">
        <f>VLOOKUP(H113,'Input keuzevariabelen'!$F:$J,3,FALSE)</f>
        <v>kWh</v>
      </c>
      <c r="L113" s="99">
        <f>SUMIFS('Input keuzevariabelen'!$I:$I,'Input keuzevariabelen'!$F:$F,Data!H113,'Input keuzevariabelen'!$K:$K,Data!E113)</f>
        <v>556</v>
      </c>
      <c r="M113" s="99" t="str">
        <f>VLOOKUP(H113,'Input keuzevariabelen'!$F:$J,5,FALSE)</f>
        <v>gram CO2/kWh</v>
      </c>
      <c r="N113" s="99">
        <f t="shared" si="4"/>
        <v>889.14580360000002</v>
      </c>
      <c r="O113" s="99" t="s">
        <v>154</v>
      </c>
      <c r="P113" s="104"/>
      <c r="Q113" s="105" t="s">
        <v>131</v>
      </c>
      <c r="R113" s="99">
        <f>SUMIFS('Input keuzevariabelen'!$P:$P,'Input keuzevariabelen'!$M:$M,Data!H113)</f>
        <v>3.5999999999999999E-3</v>
      </c>
      <c r="S113" s="100">
        <f t="shared" si="5"/>
        <v>5757.0591599999998</v>
      </c>
    </row>
    <row r="114" spans="3:19" ht="17.399999999999999" thickTop="1" thickBot="1" x14ac:dyDescent="0.35">
      <c r="C114" s="133" t="s">
        <v>64</v>
      </c>
      <c r="D114" s="254">
        <f>VLOOKUP(C114,'Input keuzevariabelen'!$B:$C,2,FALSE)</f>
        <v>1</v>
      </c>
      <c r="E114" s="130">
        <v>2021</v>
      </c>
      <c r="F114" s="131" t="s">
        <v>13</v>
      </c>
      <c r="G114" s="98">
        <f>VLOOKUP(H114,'Input keuzevariabelen'!$F:$J,2,FALSE)</f>
        <v>2</v>
      </c>
      <c r="H114" s="104" t="s">
        <v>35</v>
      </c>
      <c r="I114" s="279">
        <v>1050000</v>
      </c>
      <c r="J114" s="99">
        <f t="shared" si="3"/>
        <v>1050000</v>
      </c>
      <c r="K114" s="99" t="str">
        <f>VLOOKUP(H114,'Input keuzevariabelen'!$F:$J,3,FALSE)</f>
        <v>kWh</v>
      </c>
      <c r="L114" s="99">
        <f>SUMIFS('Input keuzevariabelen'!$I:$I,'Input keuzevariabelen'!$F:$F,Data!H114,'Input keuzevariabelen'!$K:$K,Data!E114)</f>
        <v>0</v>
      </c>
      <c r="M114" s="99" t="str">
        <f>VLOOKUP(H114,'Input keuzevariabelen'!$F:$J,5,FALSE)</f>
        <v>gram CO2/kWh</v>
      </c>
      <c r="N114" s="99">
        <f t="shared" si="4"/>
        <v>0</v>
      </c>
      <c r="O114" s="99" t="s">
        <v>154</v>
      </c>
      <c r="P114" s="104"/>
      <c r="Q114" s="105" t="s">
        <v>131</v>
      </c>
      <c r="R114" s="99">
        <f>SUMIFS('Input keuzevariabelen'!$P:$P,'Input keuzevariabelen'!$M:$M,Data!H114)</f>
        <v>3.5999999999999999E-3</v>
      </c>
      <c r="S114" s="100">
        <f t="shared" si="5"/>
        <v>3780</v>
      </c>
    </row>
    <row r="115" spans="3:19" ht="17.399999999999999" thickTop="1" thickBot="1" x14ac:dyDescent="0.35">
      <c r="C115" s="133" t="s">
        <v>11</v>
      </c>
      <c r="D115" s="254">
        <v>1</v>
      </c>
      <c r="E115" s="130">
        <v>2021</v>
      </c>
      <c r="F115" s="315" t="s">
        <v>13</v>
      </c>
      <c r="G115" s="98">
        <v>2</v>
      </c>
      <c r="H115" s="104" t="s">
        <v>43</v>
      </c>
      <c r="I115" s="279">
        <v>43474</v>
      </c>
      <c r="J115" s="99">
        <f t="shared" si="3"/>
        <v>43474</v>
      </c>
      <c r="K115" s="99" t="s">
        <v>44</v>
      </c>
      <c r="L115" s="99">
        <f>SUMIFS('Input keuzevariabelen'!$I:$I,'Input keuzevariabelen'!$F:$F,Data!H115,'Input keuzevariabelen'!$K:$K,Data!E115)</f>
        <v>195</v>
      </c>
      <c r="M115" s="99" t="str">
        <f>VLOOKUP(H115,'Input keuzevariabelen'!$F:$J,5,FALSE)</f>
        <v>gram CO2/km</v>
      </c>
      <c r="N115" s="99">
        <f t="shared" si="4"/>
        <v>8.47743</v>
      </c>
      <c r="O115" s="316" t="s">
        <v>158</v>
      </c>
      <c r="P115" s="104"/>
      <c r="Q115" s="105"/>
      <c r="R115" s="99">
        <f>SUMIFS('Input keuzevariabelen'!$P:$P,'Input keuzevariabelen'!$M:$M,Data!H115)</f>
        <v>0</v>
      </c>
      <c r="S115" s="100">
        <f t="shared" si="5"/>
        <v>0</v>
      </c>
    </row>
    <row r="116" spans="3:19" ht="17.399999999999999" thickTop="1" thickBot="1" x14ac:dyDescent="0.35">
      <c r="C116" s="133" t="s">
        <v>64</v>
      </c>
      <c r="D116" s="254">
        <v>1</v>
      </c>
      <c r="E116" s="130">
        <v>2021</v>
      </c>
      <c r="F116" s="315" t="s">
        <v>13</v>
      </c>
      <c r="G116" s="98">
        <v>2</v>
      </c>
      <c r="H116" s="104" t="s">
        <v>43</v>
      </c>
      <c r="I116" s="279">
        <v>5965</v>
      </c>
      <c r="J116" s="99">
        <f t="shared" si="3"/>
        <v>5965</v>
      </c>
      <c r="K116" s="99" t="s">
        <v>44</v>
      </c>
      <c r="L116" s="99">
        <f>SUMIFS('Input keuzevariabelen'!$I:$I,'Input keuzevariabelen'!$F:$F,Data!H116,'Input keuzevariabelen'!$K:$K,Data!E116)</f>
        <v>195</v>
      </c>
      <c r="M116" s="99" t="str">
        <f>VLOOKUP(H116,'Input keuzevariabelen'!$F:$J,5,FALSE)</f>
        <v>gram CO2/km</v>
      </c>
      <c r="N116" s="99">
        <f t="shared" si="4"/>
        <v>1.1631750000000001</v>
      </c>
      <c r="O116" s="316" t="s">
        <v>158</v>
      </c>
      <c r="P116" s="104"/>
      <c r="Q116" s="105"/>
      <c r="R116" s="99">
        <f>SUMIFS('Input keuzevariabelen'!$P:$P,'Input keuzevariabelen'!$M:$M,Data!H116)</f>
        <v>0</v>
      </c>
      <c r="S116" s="100">
        <f t="shared" si="5"/>
        <v>0</v>
      </c>
    </row>
    <row r="117" spans="3:19" ht="17.399999999999999" thickTop="1" thickBot="1" x14ac:dyDescent="0.35">
      <c r="C117" s="133" t="s">
        <v>11</v>
      </c>
      <c r="D117" s="254">
        <v>1</v>
      </c>
      <c r="E117" s="130">
        <v>2021</v>
      </c>
      <c r="F117" s="315" t="s">
        <v>13</v>
      </c>
      <c r="G117" s="98">
        <v>2</v>
      </c>
      <c r="H117" s="104" t="s">
        <v>46</v>
      </c>
      <c r="I117" s="279">
        <v>87249</v>
      </c>
      <c r="J117" s="99">
        <f t="shared" si="3"/>
        <v>87249</v>
      </c>
      <c r="K117" s="99" t="s">
        <v>44</v>
      </c>
      <c r="L117" s="99">
        <f>SUMIFS('Input keuzevariabelen'!$I:$I,'Input keuzevariabelen'!$F:$F,Data!H117,'Input keuzevariabelen'!$K:$K,Data!E117)</f>
        <v>297</v>
      </c>
      <c r="M117" s="99" t="str">
        <f>VLOOKUP(H117,'Input keuzevariabelen'!$F:$J,5,FALSE)</f>
        <v>gram CO2/km</v>
      </c>
      <c r="N117" s="99">
        <f t="shared" si="4"/>
        <v>25.912953000000002</v>
      </c>
      <c r="O117" s="316" t="s">
        <v>158</v>
      </c>
      <c r="P117" s="104"/>
      <c r="Q117" s="105"/>
      <c r="R117" s="99">
        <f>SUMIFS('Input keuzevariabelen'!$P:$P,'Input keuzevariabelen'!$M:$M,Data!H117)</f>
        <v>0</v>
      </c>
      <c r="S117" s="100">
        <f t="shared" si="5"/>
        <v>0</v>
      </c>
    </row>
    <row r="118" spans="3:19" ht="17.399999999999999" thickTop="1" thickBot="1" x14ac:dyDescent="0.35">
      <c r="C118" s="133" t="s">
        <v>11</v>
      </c>
      <c r="D118" s="254">
        <v>1</v>
      </c>
      <c r="E118" s="130">
        <v>2021</v>
      </c>
      <c r="F118" s="315" t="s">
        <v>13</v>
      </c>
      <c r="G118" s="98">
        <v>2</v>
      </c>
      <c r="H118" s="104" t="s">
        <v>47</v>
      </c>
      <c r="I118" s="279">
        <v>76867</v>
      </c>
      <c r="J118" s="99">
        <f t="shared" si="3"/>
        <v>76867</v>
      </c>
      <c r="K118" s="99" t="s">
        <v>44</v>
      </c>
      <c r="L118" s="99">
        <f>SUMIFS('Input keuzevariabelen'!$I:$I,'Input keuzevariabelen'!$F:$F,Data!H118,'Input keuzevariabelen'!$K:$K,Data!E118)</f>
        <v>200</v>
      </c>
      <c r="M118" s="99" t="str">
        <f>VLOOKUP(H118,'Input keuzevariabelen'!$F:$J,5,FALSE)</f>
        <v>gram CO2/km</v>
      </c>
      <c r="N118" s="99">
        <f t="shared" si="4"/>
        <v>15.3734</v>
      </c>
      <c r="O118" s="316" t="s">
        <v>158</v>
      </c>
      <c r="P118" s="104"/>
      <c r="Q118" s="105"/>
      <c r="R118" s="99">
        <f>SUMIFS('Input keuzevariabelen'!$P:$P,'Input keuzevariabelen'!$M:$M,Data!H118)</f>
        <v>0</v>
      </c>
      <c r="S118" s="100">
        <f t="shared" si="5"/>
        <v>0</v>
      </c>
    </row>
    <row r="119" spans="3:19" ht="17.399999999999999" thickTop="1" thickBot="1" x14ac:dyDescent="0.35">
      <c r="C119" s="133" t="s">
        <v>11</v>
      </c>
      <c r="D119" s="254">
        <v>1</v>
      </c>
      <c r="E119" s="130">
        <v>2021</v>
      </c>
      <c r="F119" s="315" t="s">
        <v>13</v>
      </c>
      <c r="G119" s="98">
        <v>2</v>
      </c>
      <c r="H119" s="104" t="s">
        <v>48</v>
      </c>
      <c r="I119" s="279">
        <v>0</v>
      </c>
      <c r="J119" s="99">
        <f t="shared" si="3"/>
        <v>0</v>
      </c>
      <c r="K119" s="99" t="s">
        <v>44</v>
      </c>
      <c r="L119" s="99">
        <f>SUMIFS('Input keuzevariabelen'!$I:$I,'Input keuzevariabelen'!$F:$F,Data!H119,'Input keuzevariabelen'!$K:$K,Data!E119)</f>
        <v>147</v>
      </c>
      <c r="M119" s="99" t="str">
        <f>VLOOKUP(H119,'Input keuzevariabelen'!$F:$J,5,FALSE)</f>
        <v>gram CO2/km</v>
      </c>
      <c r="N119" s="99">
        <f t="shared" si="4"/>
        <v>0</v>
      </c>
      <c r="O119" s="316" t="s">
        <v>158</v>
      </c>
      <c r="P119" s="104"/>
      <c r="Q119" s="105"/>
      <c r="R119" s="99">
        <f>SUMIFS('Input keuzevariabelen'!$P:$P,'Input keuzevariabelen'!$M:$M,Data!H119)</f>
        <v>0</v>
      </c>
      <c r="S119" s="100">
        <f t="shared" si="5"/>
        <v>0</v>
      </c>
    </row>
    <row r="120" spans="3:19" ht="17.399999999999999" thickTop="1" thickBot="1" x14ac:dyDescent="0.35">
      <c r="C120" s="133" t="s">
        <v>64</v>
      </c>
      <c r="D120" s="254">
        <v>1</v>
      </c>
      <c r="E120" s="130">
        <v>2021</v>
      </c>
      <c r="F120" s="315" t="s">
        <v>13</v>
      </c>
      <c r="G120" s="98">
        <v>2</v>
      </c>
      <c r="H120" s="104" t="s">
        <v>46</v>
      </c>
      <c r="I120" s="279">
        <v>6833</v>
      </c>
      <c r="J120" s="99">
        <f t="shared" si="3"/>
        <v>6833</v>
      </c>
      <c r="K120" s="99" t="s">
        <v>44</v>
      </c>
      <c r="L120" s="99">
        <f>SUMIFS('Input keuzevariabelen'!$I:$I,'Input keuzevariabelen'!$F:$F,Data!H120,'Input keuzevariabelen'!$K:$K,Data!E120)</f>
        <v>297</v>
      </c>
      <c r="M120" s="99" t="str">
        <f>VLOOKUP(H120,'Input keuzevariabelen'!$F:$J,5,FALSE)</f>
        <v>gram CO2/km</v>
      </c>
      <c r="N120" s="99">
        <f t="shared" si="4"/>
        <v>2.029401</v>
      </c>
      <c r="O120" s="316" t="s">
        <v>158</v>
      </c>
      <c r="P120" s="104"/>
      <c r="Q120" s="105"/>
      <c r="R120" s="99">
        <f>SUMIFS('Input keuzevariabelen'!$P:$P,'Input keuzevariabelen'!$M:$M,Data!H120)</f>
        <v>0</v>
      </c>
      <c r="S120" s="100">
        <f t="shared" si="5"/>
        <v>0</v>
      </c>
    </row>
    <row r="121" spans="3:19" ht="17.399999999999999" thickTop="1" thickBot="1" x14ac:dyDescent="0.35">
      <c r="C121" s="133" t="s">
        <v>64</v>
      </c>
      <c r="D121" s="254">
        <v>1</v>
      </c>
      <c r="E121" s="130">
        <v>2021</v>
      </c>
      <c r="F121" s="315" t="s">
        <v>13</v>
      </c>
      <c r="G121" s="98">
        <v>2</v>
      </c>
      <c r="H121" s="104" t="s">
        <v>47</v>
      </c>
      <c r="I121" s="279">
        <v>22003</v>
      </c>
      <c r="J121" s="99">
        <f t="shared" si="3"/>
        <v>22003</v>
      </c>
      <c r="K121" s="99" t="s">
        <v>44</v>
      </c>
      <c r="L121" s="99">
        <f>SUMIFS('Input keuzevariabelen'!$I:$I,'Input keuzevariabelen'!$F:$F,Data!H121,'Input keuzevariabelen'!$K:$K,Data!E121)</f>
        <v>200</v>
      </c>
      <c r="M121" s="99" t="str">
        <f>VLOOKUP(H121,'Input keuzevariabelen'!$F:$J,5,FALSE)</f>
        <v>gram CO2/km</v>
      </c>
      <c r="N121" s="99">
        <f t="shared" si="4"/>
        <v>4.4005999999999998</v>
      </c>
      <c r="O121" s="316" t="s">
        <v>158</v>
      </c>
      <c r="P121" s="104"/>
      <c r="Q121" s="105"/>
      <c r="R121" s="99">
        <f>SUMIFS('Input keuzevariabelen'!$P:$P,'Input keuzevariabelen'!$M:$M,Data!H121)</f>
        <v>0</v>
      </c>
      <c r="S121" s="100">
        <f t="shared" si="5"/>
        <v>0</v>
      </c>
    </row>
    <row r="122" spans="3:19" ht="17.399999999999999" thickTop="1" thickBot="1" x14ac:dyDescent="0.35">
      <c r="C122" s="133" t="s">
        <v>64</v>
      </c>
      <c r="D122" s="254">
        <v>1</v>
      </c>
      <c r="E122" s="130">
        <v>2021</v>
      </c>
      <c r="F122" s="315" t="s">
        <v>13</v>
      </c>
      <c r="G122" s="98">
        <v>2</v>
      </c>
      <c r="H122" s="104" t="s">
        <v>48</v>
      </c>
      <c r="I122" s="279">
        <v>26937</v>
      </c>
      <c r="J122" s="99">
        <f t="shared" si="3"/>
        <v>26937</v>
      </c>
      <c r="K122" s="99" t="s">
        <v>44</v>
      </c>
      <c r="L122" s="99">
        <f>SUMIFS('Input keuzevariabelen'!$I:$I,'Input keuzevariabelen'!$F:$F,Data!H122,'Input keuzevariabelen'!$K:$K,Data!E122)</f>
        <v>147</v>
      </c>
      <c r="M122" s="99" t="str">
        <f>VLOOKUP(H122,'Input keuzevariabelen'!$F:$J,5,FALSE)</f>
        <v>gram CO2/km</v>
      </c>
      <c r="N122" s="99">
        <f t="shared" si="4"/>
        <v>3.9597389999999999</v>
      </c>
      <c r="O122" s="316" t="s">
        <v>158</v>
      </c>
      <c r="P122" s="104"/>
      <c r="Q122" s="105"/>
      <c r="R122" s="99">
        <f>SUMIFS('Input keuzevariabelen'!$P:$P,'Input keuzevariabelen'!$M:$M,Data!H122)</f>
        <v>0</v>
      </c>
      <c r="S122" s="100">
        <f t="shared" si="5"/>
        <v>0</v>
      </c>
    </row>
    <row r="123" spans="3:19" ht="17.399999999999999" thickTop="1" thickBot="1" x14ac:dyDescent="0.35">
      <c r="C123" s="135"/>
      <c r="D123" s="254" t="e">
        <f>VLOOKUP(C123,'Input keuzevariabelen'!$B:$C,2,FALSE)</f>
        <v>#N/A</v>
      </c>
      <c r="E123" s="130"/>
      <c r="F123" s="136"/>
      <c r="G123" s="98" t="e">
        <f>VLOOKUP(H123,'Input keuzevariabelen'!$F:$J,2,FALSE)</f>
        <v>#N/A</v>
      </c>
      <c r="H123" s="107"/>
      <c r="I123" s="279"/>
      <c r="J123" s="99" t="e">
        <f t="shared" si="3"/>
        <v>#N/A</v>
      </c>
      <c r="K123" s="99" t="e">
        <f>VLOOKUP(H123,'Input keuzevariabelen'!$F:$J,3,FALSE)</f>
        <v>#N/A</v>
      </c>
      <c r="L123" s="99">
        <f>SUMIFS('Input keuzevariabelen'!$I:$I,'Input keuzevariabelen'!$F:$F,Data!H123,'Input keuzevariabelen'!$K:$K,Data!E123)</f>
        <v>0</v>
      </c>
      <c r="M123" s="99" t="e">
        <f>VLOOKUP(H123,'Input keuzevariabelen'!$F:$J,5,FALSE)</f>
        <v>#N/A</v>
      </c>
      <c r="N123" s="99" t="e">
        <f t="shared" si="4"/>
        <v>#N/A</v>
      </c>
      <c r="O123" s="107"/>
      <c r="P123" s="107"/>
      <c r="Q123" s="108"/>
      <c r="R123" s="99">
        <f>SUMIFS('Input keuzevariabelen'!$P:$P,'Input keuzevariabelen'!$M:$M,Data!H123)</f>
        <v>0</v>
      </c>
      <c r="S123" s="100" t="e">
        <f t="shared" si="5"/>
        <v>#N/A</v>
      </c>
    </row>
    <row r="124" spans="3:19" ht="17.399999999999999" thickTop="1" thickBot="1" x14ac:dyDescent="0.35">
      <c r="C124" s="129" t="s">
        <v>11</v>
      </c>
      <c r="D124" s="254">
        <f>VLOOKUP(C124,'Input keuzevariabelen'!$B:$C,2,FALSE)</f>
        <v>1</v>
      </c>
      <c r="E124" s="130">
        <v>2022</v>
      </c>
      <c r="F124" s="131" t="s">
        <v>85</v>
      </c>
      <c r="G124" s="98">
        <f>VLOOKUP(H124,'Input keuzevariabelen'!$F:$J,2,FALSE)</f>
        <v>1</v>
      </c>
      <c r="H124" s="99" t="s">
        <v>25</v>
      </c>
      <c r="I124" s="279">
        <v>86587</v>
      </c>
      <c r="J124" s="99">
        <f>I124*D124</f>
        <v>86587</v>
      </c>
      <c r="K124" s="99" t="str">
        <f>VLOOKUP(H124,'Input keuzevariabelen'!$F:$J,3,FALSE)</f>
        <v>liter</v>
      </c>
      <c r="L124" s="99">
        <f>SUMIFS('Input keuzevariabelen'!$I:$I,'Input keuzevariabelen'!$F:$F,Data!H124,'Input keuzevariabelen'!$K:$K,Data!E124)</f>
        <v>3262</v>
      </c>
      <c r="M124" s="99" t="str">
        <f>VLOOKUP(H124,'Input keuzevariabelen'!$F:$J,5,FALSE)</f>
        <v>gram CO2/liter</v>
      </c>
      <c r="N124" s="99">
        <f t="shared" ref="N124:N142" si="18">J124*L124/1000000</f>
        <v>282.44679400000001</v>
      </c>
      <c r="O124" s="99" t="s">
        <v>154</v>
      </c>
      <c r="P124" s="107"/>
      <c r="Q124" s="108"/>
      <c r="R124" s="99">
        <f>SUMIFS('Input keuzevariabelen'!$P:$P,'Input keuzevariabelen'!$M:$M,Data!H124)</f>
        <v>3.5448E-2</v>
      </c>
      <c r="S124" s="100">
        <f t="shared" ref="S124:S142" si="19">J124*R124</f>
        <v>3069.3359759999998</v>
      </c>
    </row>
    <row r="125" spans="3:19" ht="17.399999999999999" thickTop="1" thickBot="1" x14ac:dyDescent="0.35">
      <c r="C125" s="129" t="s">
        <v>11</v>
      </c>
      <c r="D125" s="254">
        <f>VLOOKUP(C125,'Input keuzevariabelen'!$B:$C,2,FALSE)</f>
        <v>1</v>
      </c>
      <c r="E125" s="130">
        <v>2022</v>
      </c>
      <c r="F125" s="131" t="s">
        <v>85</v>
      </c>
      <c r="G125" s="98">
        <f>VLOOKUP(H125,'Input keuzevariabelen'!$F:$J,2,FALSE)</f>
        <v>1</v>
      </c>
      <c r="H125" s="101" t="s">
        <v>26</v>
      </c>
      <c r="I125" s="279">
        <v>194874</v>
      </c>
      <c r="J125" s="99">
        <f>I125*D125</f>
        <v>194874</v>
      </c>
      <c r="K125" s="99" t="str">
        <f>VLOOKUP(H125,'Input keuzevariabelen'!$F:$J,3,FALSE)</f>
        <v>liter</v>
      </c>
      <c r="L125" s="99">
        <f>SUMIFS('Input keuzevariabelen'!$I:$I,'Input keuzevariabelen'!$F:$F,Data!H125,'Input keuzevariabelen'!$K:$K,Data!E125)</f>
        <v>2784</v>
      </c>
      <c r="M125" s="99" t="str">
        <f>VLOOKUP(H125,'Input keuzevariabelen'!$F:$J,5,FALSE)</f>
        <v>gram CO2/liter</v>
      </c>
      <c r="N125" s="99">
        <f t="shared" si="18"/>
        <v>542.52921600000002</v>
      </c>
      <c r="O125" s="99" t="s">
        <v>154</v>
      </c>
      <c r="P125" s="107"/>
      <c r="Q125" s="108"/>
      <c r="R125" s="99">
        <f>SUMIFS('Input keuzevariabelen'!$P:$P,'Input keuzevariabelen'!$M:$M,Data!H125)</f>
        <v>3.2916000000000001E-2</v>
      </c>
      <c r="S125" s="100">
        <f t="shared" si="19"/>
        <v>6414.4725840000001</v>
      </c>
    </row>
    <row r="126" spans="3:19" ht="17.399999999999999" thickTop="1" thickBot="1" x14ac:dyDescent="0.35">
      <c r="C126" s="129" t="s">
        <v>64</v>
      </c>
      <c r="D126" s="254">
        <f>VLOOKUP(C126,'Input keuzevariabelen'!$B:$C,2,FALSE)</f>
        <v>1</v>
      </c>
      <c r="E126" s="130">
        <v>2022</v>
      </c>
      <c r="F126" s="131" t="s">
        <v>85</v>
      </c>
      <c r="G126" s="98">
        <f>VLOOKUP(H126,'Input keuzevariabelen'!$F:$J,2,FALSE)</f>
        <v>1</v>
      </c>
      <c r="H126" s="99" t="s">
        <v>25</v>
      </c>
      <c r="I126" s="279">
        <v>3001</v>
      </c>
      <c r="J126" s="99">
        <f t="shared" ref="J126:J142" si="20">I126*D126</f>
        <v>3001</v>
      </c>
      <c r="K126" s="99" t="str">
        <f>VLOOKUP(H126,'Input keuzevariabelen'!$F:$J,3,FALSE)</f>
        <v>liter</v>
      </c>
      <c r="L126" s="99">
        <f>SUMIFS('Input keuzevariabelen'!$I:$I,'Input keuzevariabelen'!$F:$F,Data!H126,'Input keuzevariabelen'!$K:$K,Data!E126)</f>
        <v>3262</v>
      </c>
      <c r="M126" s="99" t="str">
        <f>VLOOKUP(H126,'Input keuzevariabelen'!$F:$J,5,FALSE)</f>
        <v>gram CO2/liter</v>
      </c>
      <c r="N126" s="99">
        <f t="shared" si="18"/>
        <v>9.7892620000000008</v>
      </c>
      <c r="O126" s="99" t="s">
        <v>154</v>
      </c>
      <c r="P126" s="107"/>
      <c r="Q126" s="108"/>
      <c r="R126" s="99">
        <f>SUMIFS('Input keuzevariabelen'!$P:$P,'Input keuzevariabelen'!$M:$M,Data!H126)</f>
        <v>3.5448E-2</v>
      </c>
      <c r="S126" s="100">
        <f t="shared" si="19"/>
        <v>106.379448</v>
      </c>
    </row>
    <row r="127" spans="3:19" ht="17.399999999999999" thickTop="1" thickBot="1" x14ac:dyDescent="0.35">
      <c r="C127" s="129" t="s">
        <v>64</v>
      </c>
      <c r="D127" s="254">
        <f>VLOOKUP(C127,'Input keuzevariabelen'!$B:$C,2,FALSE)</f>
        <v>1</v>
      </c>
      <c r="E127" s="130">
        <v>2022</v>
      </c>
      <c r="F127" s="131" t="s">
        <v>85</v>
      </c>
      <c r="G127" s="98">
        <f>VLOOKUP(H127,'Input keuzevariabelen'!$F:$J,2,FALSE)</f>
        <v>1</v>
      </c>
      <c r="H127" s="101" t="s">
        <v>26</v>
      </c>
      <c r="I127" s="279">
        <v>6667</v>
      </c>
      <c r="J127" s="99">
        <f t="shared" si="20"/>
        <v>6667</v>
      </c>
      <c r="K127" s="99" t="str">
        <f>VLOOKUP(H127,'Input keuzevariabelen'!$F:$J,3,FALSE)</f>
        <v>liter</v>
      </c>
      <c r="L127" s="99">
        <f>SUMIFS('Input keuzevariabelen'!$I:$I,'Input keuzevariabelen'!$F:$F,Data!H127,'Input keuzevariabelen'!$K:$K,Data!E127)</f>
        <v>2784</v>
      </c>
      <c r="M127" s="99" t="str">
        <f>VLOOKUP(H127,'Input keuzevariabelen'!$F:$J,5,FALSE)</f>
        <v>gram CO2/liter</v>
      </c>
      <c r="N127" s="99">
        <f t="shared" si="18"/>
        <v>18.560928000000001</v>
      </c>
      <c r="O127" s="99" t="s">
        <v>154</v>
      </c>
      <c r="P127" s="107"/>
      <c r="Q127" s="108"/>
      <c r="R127" s="99">
        <f>SUMIFS('Input keuzevariabelen'!$P:$P,'Input keuzevariabelen'!$M:$M,Data!H127)</f>
        <v>3.2916000000000001E-2</v>
      </c>
      <c r="S127" s="100">
        <f t="shared" si="19"/>
        <v>219.45097200000001</v>
      </c>
    </row>
    <row r="128" spans="3:19" ht="17.399999999999999" thickTop="1" thickBot="1" x14ac:dyDescent="0.35">
      <c r="C128" s="135" t="s">
        <v>11</v>
      </c>
      <c r="D128" s="254">
        <f>VLOOKUP(C128,'Input keuzevariabelen'!$B:$C,2,FALSE)</f>
        <v>1</v>
      </c>
      <c r="E128" s="130">
        <v>2022</v>
      </c>
      <c r="F128" s="131" t="s">
        <v>85</v>
      </c>
      <c r="G128" s="98">
        <f>VLOOKUP(H128,'Input keuzevariabelen'!$F:$J,2,FALSE)</f>
        <v>1</v>
      </c>
      <c r="H128" s="107" t="s">
        <v>21</v>
      </c>
      <c r="I128" s="279">
        <v>92049</v>
      </c>
      <c r="J128" s="99">
        <f t="shared" si="20"/>
        <v>92049</v>
      </c>
      <c r="K128" s="99" t="str">
        <f>VLOOKUP(H128,'Input keuzevariabelen'!$F:$J,3,FALSE)</f>
        <v>m3</v>
      </c>
      <c r="L128" s="99">
        <f>SUMIFS('Input keuzevariabelen'!$I:$I,'Input keuzevariabelen'!$F:$F,Data!H128,'Input keuzevariabelen'!$K:$K,Data!E128)</f>
        <v>2085</v>
      </c>
      <c r="M128" s="99" t="str">
        <f>VLOOKUP(H128,'Input keuzevariabelen'!$F:$J,5,FALSE)</f>
        <v>gram CO2/m3</v>
      </c>
      <c r="N128" s="99">
        <f t="shared" si="18"/>
        <v>191.92216500000001</v>
      </c>
      <c r="O128" s="99" t="s">
        <v>154</v>
      </c>
      <c r="P128" s="107"/>
      <c r="Q128" s="108" t="s">
        <v>129</v>
      </c>
      <c r="R128" s="99">
        <f>SUMIFS('Input keuzevariabelen'!$P:$P,'Input keuzevariabelen'!$M:$M,Data!H128)</f>
        <v>3.1649999999999998E-2</v>
      </c>
      <c r="S128" s="100">
        <f t="shared" si="19"/>
        <v>2913.3508499999998</v>
      </c>
    </row>
    <row r="129" spans="3:19" ht="17.399999999999999" thickTop="1" thickBot="1" x14ac:dyDescent="0.35">
      <c r="C129" s="135" t="s">
        <v>64</v>
      </c>
      <c r="D129" s="254">
        <f>VLOOKUP(C129,'Input keuzevariabelen'!$B:$C,2,FALSE)</f>
        <v>1</v>
      </c>
      <c r="E129" s="130">
        <v>2022</v>
      </c>
      <c r="F129" s="131" t="s">
        <v>85</v>
      </c>
      <c r="G129" s="98">
        <f>VLOOKUP(H129,'Input keuzevariabelen'!$F:$J,2,FALSE)</f>
        <v>1</v>
      </c>
      <c r="H129" s="107" t="s">
        <v>21</v>
      </c>
      <c r="I129" s="279">
        <v>421104</v>
      </c>
      <c r="J129" s="99">
        <f t="shared" si="20"/>
        <v>421104</v>
      </c>
      <c r="K129" s="99" t="str">
        <f>VLOOKUP(H129,'Input keuzevariabelen'!$F:$J,3,FALSE)</f>
        <v>m3</v>
      </c>
      <c r="L129" s="99">
        <f>SUMIFS('Input keuzevariabelen'!$I:$I,'Input keuzevariabelen'!$F:$F,Data!H129,'Input keuzevariabelen'!$K:$K,Data!E129)</f>
        <v>2085</v>
      </c>
      <c r="M129" s="99" t="str">
        <f>VLOOKUP(H129,'Input keuzevariabelen'!$F:$J,5,FALSE)</f>
        <v>gram CO2/m3</v>
      </c>
      <c r="N129" s="99">
        <f t="shared" si="18"/>
        <v>878.00184000000002</v>
      </c>
      <c r="O129" s="99" t="s">
        <v>154</v>
      </c>
      <c r="P129" s="107"/>
      <c r="Q129" s="108" t="s">
        <v>131</v>
      </c>
      <c r="R129" s="99">
        <f>SUMIFS('Input keuzevariabelen'!$P:$P,'Input keuzevariabelen'!$M:$M,Data!H129)</f>
        <v>3.1649999999999998E-2</v>
      </c>
      <c r="S129" s="100">
        <f t="shared" si="19"/>
        <v>13327.941599999998</v>
      </c>
    </row>
    <row r="130" spans="3:19" ht="17.399999999999999" thickTop="1" thickBot="1" x14ac:dyDescent="0.35">
      <c r="C130" s="135" t="s">
        <v>11</v>
      </c>
      <c r="D130" s="254">
        <f>VLOOKUP(C130,'Input keuzevariabelen'!$B:$C,2,FALSE)</f>
        <v>1</v>
      </c>
      <c r="E130" s="130">
        <v>2022</v>
      </c>
      <c r="F130" s="131" t="s">
        <v>85</v>
      </c>
      <c r="G130" s="98">
        <f>VLOOKUP(H130,'Input keuzevariabelen'!$F:$J,2,FALSE)</f>
        <v>2</v>
      </c>
      <c r="H130" s="107" t="s">
        <v>37</v>
      </c>
      <c r="I130" s="279">
        <v>325432</v>
      </c>
      <c r="J130" s="99">
        <f t="shared" si="20"/>
        <v>325432</v>
      </c>
      <c r="K130" s="99" t="str">
        <f>VLOOKUP(H130,'Input keuzevariabelen'!$F:$J,3,FALSE)</f>
        <v>kWh</v>
      </c>
      <c r="L130" s="99">
        <f>SUMIFS('Input keuzevariabelen'!$I:$I,'Input keuzevariabelen'!$F:$F,Data!H130,'Input keuzevariabelen'!$K:$K,Data!E130)</f>
        <v>523</v>
      </c>
      <c r="M130" s="99" t="str">
        <f>VLOOKUP(H130,'Input keuzevariabelen'!$F:$J,5,FALSE)</f>
        <v>gram CO2/kWh</v>
      </c>
      <c r="N130" s="99">
        <f t="shared" si="18"/>
        <v>170.20093600000001</v>
      </c>
      <c r="O130" s="99" t="s">
        <v>154</v>
      </c>
      <c r="P130" s="107"/>
      <c r="Q130" s="108" t="s">
        <v>129</v>
      </c>
      <c r="R130" s="99">
        <f>SUMIFS('Input keuzevariabelen'!$P:$P,'Input keuzevariabelen'!$M:$M,Data!H130)</f>
        <v>3.5999999999999999E-3</v>
      </c>
      <c r="S130" s="100">
        <f t="shared" si="19"/>
        <v>1171.5552</v>
      </c>
    </row>
    <row r="131" spans="3:19" ht="17.399999999999999" thickTop="1" thickBot="1" x14ac:dyDescent="0.35">
      <c r="C131" s="135" t="s">
        <v>64</v>
      </c>
      <c r="D131" s="254">
        <f>VLOOKUP(C131,'Input keuzevariabelen'!$B:$C,2,FALSE)</f>
        <v>1</v>
      </c>
      <c r="E131" s="130">
        <v>2022</v>
      </c>
      <c r="F131" s="131" t="s">
        <v>85</v>
      </c>
      <c r="G131" s="98">
        <f>VLOOKUP(H131,'Input keuzevariabelen'!$F:$J,2,FALSE)</f>
        <v>2</v>
      </c>
      <c r="H131" s="107" t="s">
        <v>37</v>
      </c>
      <c r="I131" s="279">
        <v>1309247.6000000001</v>
      </c>
      <c r="J131" s="99">
        <f t="shared" si="20"/>
        <v>1309247.6000000001</v>
      </c>
      <c r="K131" s="99" t="str">
        <f>VLOOKUP(H131,'Input keuzevariabelen'!$F:$J,3,FALSE)</f>
        <v>kWh</v>
      </c>
      <c r="L131" s="99">
        <f>SUMIFS('Input keuzevariabelen'!$I:$I,'Input keuzevariabelen'!$F:$F,Data!H131,'Input keuzevariabelen'!$K:$K,Data!E131)</f>
        <v>523</v>
      </c>
      <c r="M131" s="99" t="str">
        <f>VLOOKUP(H131,'Input keuzevariabelen'!$F:$J,5,FALSE)</f>
        <v>gram CO2/kWh</v>
      </c>
      <c r="N131" s="99">
        <f t="shared" si="18"/>
        <v>684.73649480000006</v>
      </c>
      <c r="O131" s="99" t="s">
        <v>154</v>
      </c>
      <c r="P131" s="107"/>
      <c r="Q131" s="108" t="s">
        <v>131</v>
      </c>
      <c r="R131" s="99">
        <f>SUMIFS('Input keuzevariabelen'!$P:$P,'Input keuzevariabelen'!$M:$M,Data!H131)</f>
        <v>3.5999999999999999E-3</v>
      </c>
      <c r="S131" s="100">
        <f t="shared" si="19"/>
        <v>4713.2913600000002</v>
      </c>
    </row>
    <row r="132" spans="3:19" ht="17.399999999999999" thickTop="1" thickBot="1" x14ac:dyDescent="0.35">
      <c r="C132" s="135" t="s">
        <v>64</v>
      </c>
      <c r="D132" s="254">
        <f>VLOOKUP(C132,'Input keuzevariabelen'!$B:$C,2,FALSE)</f>
        <v>1</v>
      </c>
      <c r="E132" s="130">
        <v>2022</v>
      </c>
      <c r="F132" s="131" t="s">
        <v>85</v>
      </c>
      <c r="G132" s="98">
        <f>VLOOKUP(H132,'Input keuzevariabelen'!$F:$J,2,FALSE)</f>
        <v>2</v>
      </c>
      <c r="H132" s="107" t="s">
        <v>33</v>
      </c>
      <c r="I132" s="279">
        <v>0</v>
      </c>
      <c r="J132" s="99">
        <f t="shared" ref="J132:J141" si="21">I132*D132</f>
        <v>0</v>
      </c>
      <c r="K132" s="99" t="str">
        <f>VLOOKUP(H132,'Input keuzevariabelen'!$F:$J,3,FALSE)</f>
        <v>kWh</v>
      </c>
      <c r="L132" s="99">
        <f>SUMIFS('Input keuzevariabelen'!$I:$I,'Input keuzevariabelen'!$F:$F,Data!H132,'Input keuzevariabelen'!$K:$K,Data!E132)</f>
        <v>523</v>
      </c>
      <c r="M132" s="99" t="str">
        <f>VLOOKUP(H132,'Input keuzevariabelen'!$F:$J,5,FALSE)</f>
        <v>gram CO2/kWh</v>
      </c>
      <c r="N132" s="99">
        <f t="shared" ref="N132:N139" si="22">J132*L132/1000000</f>
        <v>0</v>
      </c>
      <c r="O132" s="99" t="s">
        <v>154</v>
      </c>
      <c r="P132" s="107"/>
      <c r="Q132" s="108" t="s">
        <v>131</v>
      </c>
      <c r="R132" s="99">
        <f>SUMIFS('Input keuzevariabelen'!$P:$P,'Input keuzevariabelen'!$M:$M,Data!H132)</f>
        <v>3.5999999999999999E-3</v>
      </c>
      <c r="S132" s="100">
        <f t="shared" ref="S132" si="23">J132*R132</f>
        <v>0</v>
      </c>
    </row>
    <row r="133" spans="3:19" ht="17.399999999999999" thickTop="1" thickBot="1" x14ac:dyDescent="0.35">
      <c r="C133" s="135" t="s">
        <v>11</v>
      </c>
      <c r="D133" s="254">
        <v>1</v>
      </c>
      <c r="E133" s="130">
        <v>2022</v>
      </c>
      <c r="F133" s="315" t="s">
        <v>85</v>
      </c>
      <c r="G133" s="98">
        <v>2</v>
      </c>
      <c r="H133" s="107" t="s">
        <v>43</v>
      </c>
      <c r="I133" s="279">
        <v>17043</v>
      </c>
      <c r="J133" s="99">
        <f t="shared" si="21"/>
        <v>17043</v>
      </c>
      <c r="K133" s="99" t="s">
        <v>44</v>
      </c>
      <c r="L133" s="99">
        <f>SUMIFS('Input keuzevariabelen'!$I:$I,'Input keuzevariabelen'!$F:$F,Data!H133,'Input keuzevariabelen'!$K:$K,Data!E133)</f>
        <v>193</v>
      </c>
      <c r="M133" s="99" t="str">
        <f>VLOOKUP(H133,'Input keuzevariabelen'!$F:$J,5,FALSE)</f>
        <v>gram CO2/km</v>
      </c>
      <c r="N133" s="99">
        <f t="shared" si="22"/>
        <v>3.2892990000000002</v>
      </c>
      <c r="O133" s="99" t="s">
        <v>159</v>
      </c>
      <c r="P133" s="107"/>
      <c r="Q133" s="108"/>
      <c r="R133" s="99"/>
      <c r="S133" s="100"/>
    </row>
    <row r="134" spans="3:19" ht="17.399999999999999" thickTop="1" thickBot="1" x14ac:dyDescent="0.35">
      <c r="C134" s="135" t="s">
        <v>64</v>
      </c>
      <c r="D134" s="254">
        <v>1</v>
      </c>
      <c r="E134" s="130">
        <v>2022</v>
      </c>
      <c r="F134" s="315" t="s">
        <v>85</v>
      </c>
      <c r="G134" s="98">
        <v>2</v>
      </c>
      <c r="H134" s="107" t="s">
        <v>43</v>
      </c>
      <c r="I134" s="279">
        <v>3366</v>
      </c>
      <c r="J134" s="99">
        <f t="shared" si="21"/>
        <v>3366</v>
      </c>
      <c r="K134" s="99" t="s">
        <v>44</v>
      </c>
      <c r="L134" s="99">
        <f>SUMIFS('Input keuzevariabelen'!$I:$I,'Input keuzevariabelen'!$F:$F,Data!H134,'Input keuzevariabelen'!$K:$K,Data!E134)</f>
        <v>193</v>
      </c>
      <c r="M134" s="99" t="str">
        <f>VLOOKUP(H134,'Input keuzevariabelen'!$F:$J,5,FALSE)</f>
        <v>gram CO2/km</v>
      </c>
      <c r="N134" s="99">
        <f t="shared" si="22"/>
        <v>0.64963800000000005</v>
      </c>
      <c r="O134" s="99" t="s">
        <v>159</v>
      </c>
      <c r="P134" s="107"/>
      <c r="Q134" s="108"/>
      <c r="R134" s="99"/>
      <c r="S134" s="100"/>
    </row>
    <row r="135" spans="3:19" ht="17.399999999999999" thickTop="1" thickBot="1" x14ac:dyDescent="0.35">
      <c r="C135" s="135" t="s">
        <v>11</v>
      </c>
      <c r="D135" s="254">
        <v>1</v>
      </c>
      <c r="E135" s="130">
        <v>2022</v>
      </c>
      <c r="F135" s="315" t="s">
        <v>85</v>
      </c>
      <c r="G135" s="98">
        <v>2</v>
      </c>
      <c r="H135" s="107" t="s">
        <v>46</v>
      </c>
      <c r="I135" s="279">
        <f>I154/2</f>
        <v>40010</v>
      </c>
      <c r="J135" s="99">
        <f t="shared" si="21"/>
        <v>40010</v>
      </c>
      <c r="K135" s="99" t="s">
        <v>44</v>
      </c>
      <c r="L135" s="99">
        <f>SUMIFS('Input keuzevariabelen'!$I:$I,'Input keuzevariabelen'!$F:$F,Data!H135,'Input keuzevariabelen'!$K:$K,Data!E135)</f>
        <v>234</v>
      </c>
      <c r="M135" s="99" t="str">
        <f>VLOOKUP(H135,'Input keuzevariabelen'!$F:$J,5,FALSE)</f>
        <v>gram CO2/km</v>
      </c>
      <c r="N135" s="99">
        <f t="shared" si="22"/>
        <v>9.3623399999999997</v>
      </c>
      <c r="O135" s="99" t="s">
        <v>159</v>
      </c>
      <c r="P135" s="107"/>
      <c r="Q135" s="108"/>
      <c r="R135" s="99"/>
      <c r="S135" s="100"/>
    </row>
    <row r="136" spans="3:19" ht="17.399999999999999" thickTop="1" thickBot="1" x14ac:dyDescent="0.35">
      <c r="C136" s="135" t="s">
        <v>11</v>
      </c>
      <c r="D136" s="254">
        <v>1</v>
      </c>
      <c r="E136" s="130">
        <v>2022</v>
      </c>
      <c r="F136" s="315" t="s">
        <v>85</v>
      </c>
      <c r="G136" s="98">
        <v>2</v>
      </c>
      <c r="H136" s="107" t="s">
        <v>47</v>
      </c>
      <c r="I136" s="279">
        <f t="shared" ref="I136:I137" si="24">I155/2</f>
        <v>57026.5</v>
      </c>
      <c r="J136" s="99">
        <f t="shared" si="21"/>
        <v>57026.5</v>
      </c>
      <c r="K136" s="99" t="s">
        <v>44</v>
      </c>
      <c r="L136" s="99">
        <f>SUMIFS('Input keuzevariabelen'!$I:$I,'Input keuzevariabelen'!$F:$F,Data!H136,'Input keuzevariabelen'!$K:$K,Data!E136)</f>
        <v>172</v>
      </c>
      <c r="M136" s="99" t="str">
        <f>VLOOKUP(H136,'Input keuzevariabelen'!$F:$J,5,FALSE)</f>
        <v>gram CO2/km</v>
      </c>
      <c r="N136" s="99">
        <f t="shared" si="22"/>
        <v>9.8085579999999997</v>
      </c>
      <c r="O136" s="99" t="s">
        <v>159</v>
      </c>
      <c r="P136" s="107"/>
      <c r="Q136" s="108"/>
      <c r="R136" s="99"/>
      <c r="S136" s="100"/>
    </row>
    <row r="137" spans="3:19" ht="17.399999999999999" thickTop="1" thickBot="1" x14ac:dyDescent="0.35">
      <c r="C137" s="135" t="s">
        <v>11</v>
      </c>
      <c r="D137" s="254">
        <v>1</v>
      </c>
      <c r="E137" s="130">
        <v>2022</v>
      </c>
      <c r="F137" s="315" t="s">
        <v>85</v>
      </c>
      <c r="G137" s="98">
        <v>2</v>
      </c>
      <c r="H137" s="107" t="s">
        <v>48</v>
      </c>
      <c r="I137" s="279">
        <f t="shared" si="24"/>
        <v>0</v>
      </c>
      <c r="J137" s="99">
        <f t="shared" si="21"/>
        <v>0</v>
      </c>
      <c r="K137" s="99" t="s">
        <v>44</v>
      </c>
      <c r="L137" s="99">
        <f>SUMIFS('Input keuzevariabelen'!$I:$I,'Input keuzevariabelen'!$F:$F,Data!H137,'Input keuzevariabelen'!$K:$K,Data!E137)</f>
        <v>157</v>
      </c>
      <c r="M137" s="99" t="str">
        <f>VLOOKUP(H137,'Input keuzevariabelen'!$F:$J,5,FALSE)</f>
        <v>gram CO2/km</v>
      </c>
      <c r="N137" s="99">
        <f t="shared" si="22"/>
        <v>0</v>
      </c>
      <c r="O137" s="99" t="s">
        <v>159</v>
      </c>
      <c r="P137" s="107"/>
      <c r="Q137" s="108"/>
      <c r="R137" s="99"/>
      <c r="S137" s="100"/>
    </row>
    <row r="138" spans="3:19" ht="17.399999999999999" thickTop="1" thickBot="1" x14ac:dyDescent="0.35">
      <c r="C138" s="135" t="s">
        <v>64</v>
      </c>
      <c r="D138" s="254">
        <v>1</v>
      </c>
      <c r="E138" s="130">
        <v>2022</v>
      </c>
      <c r="F138" s="315" t="s">
        <v>85</v>
      </c>
      <c r="G138" s="98">
        <v>2</v>
      </c>
      <c r="H138" s="107" t="s">
        <v>46</v>
      </c>
      <c r="I138" s="279">
        <f>I157/2</f>
        <v>7874</v>
      </c>
      <c r="J138" s="99">
        <f t="shared" si="21"/>
        <v>7874</v>
      </c>
      <c r="K138" s="99" t="s">
        <v>44</v>
      </c>
      <c r="L138" s="99">
        <f>SUMIFS('Input keuzevariabelen'!$I:$I,'Input keuzevariabelen'!$F:$F,Data!H138,'Input keuzevariabelen'!$K:$K,Data!E138)</f>
        <v>234</v>
      </c>
      <c r="M138" s="99" t="str">
        <f>VLOOKUP(H138,'Input keuzevariabelen'!$F:$J,5,FALSE)</f>
        <v>gram CO2/km</v>
      </c>
      <c r="N138" s="99">
        <f t="shared" si="22"/>
        <v>1.842516</v>
      </c>
      <c r="O138" s="99" t="s">
        <v>159</v>
      </c>
      <c r="P138" s="107"/>
      <c r="Q138" s="108"/>
      <c r="R138" s="99"/>
      <c r="S138" s="100"/>
    </row>
    <row r="139" spans="3:19" ht="17.399999999999999" thickTop="1" thickBot="1" x14ac:dyDescent="0.35">
      <c r="C139" s="135" t="s">
        <v>64</v>
      </c>
      <c r="D139" s="254">
        <v>1</v>
      </c>
      <c r="E139" s="130">
        <v>2022</v>
      </c>
      <c r="F139" s="315" t="s">
        <v>85</v>
      </c>
      <c r="G139" s="98">
        <v>2</v>
      </c>
      <c r="H139" s="107" t="s">
        <v>47</v>
      </c>
      <c r="I139" s="279">
        <f>I158/2</f>
        <v>35675</v>
      </c>
      <c r="J139" s="99">
        <f t="shared" si="21"/>
        <v>35675</v>
      </c>
      <c r="K139" s="99" t="s">
        <v>44</v>
      </c>
      <c r="L139" s="99">
        <f>SUMIFS('Input keuzevariabelen'!$I:$I,'Input keuzevariabelen'!$F:$F,Data!H139,'Input keuzevariabelen'!$K:$K,Data!E139)</f>
        <v>172</v>
      </c>
      <c r="M139" s="99" t="str">
        <f>VLOOKUP(H139,'Input keuzevariabelen'!$F:$J,5,FALSE)</f>
        <v>gram CO2/km</v>
      </c>
      <c r="N139" s="99">
        <f t="shared" si="22"/>
        <v>6.1360999999999999</v>
      </c>
      <c r="O139" s="99" t="s">
        <v>159</v>
      </c>
      <c r="P139" s="107"/>
      <c r="Q139" s="108"/>
      <c r="R139" s="99"/>
      <c r="S139" s="100"/>
    </row>
    <row r="140" spans="3:19" ht="17.399999999999999" thickTop="1" thickBot="1" x14ac:dyDescent="0.35">
      <c r="C140" s="135" t="s">
        <v>64</v>
      </c>
      <c r="D140" s="254">
        <v>1</v>
      </c>
      <c r="E140" s="130">
        <v>2022</v>
      </c>
      <c r="F140" s="315" t="s">
        <v>85</v>
      </c>
      <c r="G140" s="98">
        <v>2</v>
      </c>
      <c r="H140" s="107" t="s">
        <v>48</v>
      </c>
      <c r="I140" s="279">
        <f>I159/2</f>
        <v>37756.5</v>
      </c>
      <c r="J140" s="99">
        <f t="shared" si="21"/>
        <v>37756.5</v>
      </c>
      <c r="K140" s="99" t="s">
        <v>44</v>
      </c>
      <c r="L140" s="99">
        <f>SUMIFS('Input keuzevariabelen'!$I:$I,'Input keuzevariabelen'!$F:$F,Data!H140,'Input keuzevariabelen'!$K:$K,Data!E140)</f>
        <v>157</v>
      </c>
      <c r="M140" s="99" t="str">
        <f>VLOOKUP(H140,'Input keuzevariabelen'!$F:$J,5,FALSE)</f>
        <v>gram CO2/km</v>
      </c>
      <c r="N140" s="99">
        <f>J140*L140/1000000</f>
        <v>5.9277705000000003</v>
      </c>
      <c r="O140" s="99" t="s">
        <v>159</v>
      </c>
      <c r="P140" s="107"/>
      <c r="Q140" s="108"/>
      <c r="R140" s="99"/>
      <c r="S140" s="100"/>
    </row>
    <row r="141" spans="3:19" ht="17.399999999999999" thickTop="1" thickBot="1" x14ac:dyDescent="0.35">
      <c r="C141" s="135" t="s">
        <v>11</v>
      </c>
      <c r="D141" s="254">
        <v>1</v>
      </c>
      <c r="E141" s="130">
        <v>2022</v>
      </c>
      <c r="F141" s="315" t="s">
        <v>85</v>
      </c>
      <c r="G141" s="98">
        <v>2</v>
      </c>
      <c r="H141" s="107" t="s">
        <v>39</v>
      </c>
      <c r="I141" s="279">
        <v>0</v>
      </c>
      <c r="J141" s="99">
        <f t="shared" si="21"/>
        <v>0</v>
      </c>
      <c r="K141" s="99" t="s">
        <v>34</v>
      </c>
      <c r="L141" s="99">
        <f>SUMIFS('Input keuzevariabelen'!$I:$I,'Input keuzevariabelen'!$F:$F,Data!H141,'Input keuzevariabelen'!$K:$K,Data!E141)</f>
        <v>523</v>
      </c>
      <c r="M141" s="99" t="str">
        <f>VLOOKUP(H141,'Input keuzevariabelen'!$F:$J,5,FALSE)</f>
        <v>gram CO2/kWh</v>
      </c>
      <c r="N141" s="99">
        <f>J141*L141/1000000</f>
        <v>0</v>
      </c>
      <c r="O141" s="99" t="s">
        <v>160</v>
      </c>
      <c r="P141" s="107"/>
      <c r="Q141" s="108"/>
      <c r="R141" s="99"/>
      <c r="S141" s="100"/>
    </row>
    <row r="142" spans="3:19" ht="17.399999999999999" thickTop="1" thickBot="1" x14ac:dyDescent="0.35">
      <c r="C142" s="135"/>
      <c r="D142" s="254" t="e">
        <f>VLOOKUP(C142,'Input keuzevariabelen'!$B:$C,2,FALSE)</f>
        <v>#N/A</v>
      </c>
      <c r="E142" s="130"/>
      <c r="F142" s="136"/>
      <c r="G142" s="98" t="e">
        <f>VLOOKUP(H142,'Input keuzevariabelen'!$F:$J,2,FALSE)</f>
        <v>#N/A</v>
      </c>
      <c r="H142" s="107"/>
      <c r="I142" s="279"/>
      <c r="J142" s="99" t="e">
        <f t="shared" si="20"/>
        <v>#N/A</v>
      </c>
      <c r="K142" s="99" t="e">
        <f>VLOOKUP(H142,'Input keuzevariabelen'!$F:$J,3,FALSE)</f>
        <v>#N/A</v>
      </c>
      <c r="L142" s="99">
        <f>SUMIFS('Input keuzevariabelen'!$I:$I,'Input keuzevariabelen'!$F:$F,Data!H142,'Input keuzevariabelen'!$K:$K,Data!E142)</f>
        <v>0</v>
      </c>
      <c r="M142" s="99" t="e">
        <f>VLOOKUP(H142,'Input keuzevariabelen'!$F:$J,5,FALSE)</f>
        <v>#N/A</v>
      </c>
      <c r="N142" s="99" t="e">
        <f t="shared" si="18"/>
        <v>#N/A</v>
      </c>
      <c r="O142" s="99"/>
      <c r="P142" s="107"/>
      <c r="Q142" s="108"/>
      <c r="R142" s="99">
        <f>SUMIFS('Input keuzevariabelen'!$P:$P,'Input keuzevariabelen'!$M:$M,Data!H142)</f>
        <v>0</v>
      </c>
      <c r="S142" s="100" t="e">
        <f t="shared" si="19"/>
        <v>#N/A</v>
      </c>
    </row>
    <row r="143" spans="3:19" ht="17.399999999999999" thickTop="1" thickBot="1" x14ac:dyDescent="0.35">
      <c r="C143" s="129" t="s">
        <v>11</v>
      </c>
      <c r="D143" s="254">
        <f>VLOOKUP(C143,'Input keuzevariabelen'!$B:$C,2,FALSE)</f>
        <v>1</v>
      </c>
      <c r="E143" s="130">
        <v>2022</v>
      </c>
      <c r="F143" s="131" t="s">
        <v>13</v>
      </c>
      <c r="G143" s="98">
        <f>VLOOKUP(H143,'Input keuzevariabelen'!$F:$J,2,FALSE)</f>
        <v>1</v>
      </c>
      <c r="H143" s="99" t="s">
        <v>25</v>
      </c>
      <c r="I143" s="279">
        <v>161976</v>
      </c>
      <c r="J143" s="99">
        <f t="shared" si="3"/>
        <v>161976</v>
      </c>
      <c r="K143" s="99" t="str">
        <f>VLOOKUP(H143,'Input keuzevariabelen'!$F:$J,3,FALSE)</f>
        <v>liter</v>
      </c>
      <c r="L143" s="99">
        <f>SUMIFS('Input keuzevariabelen'!$I:$I,'Input keuzevariabelen'!$F:$F,Data!H143,'Input keuzevariabelen'!$K:$K,Data!E143)</f>
        <v>3262</v>
      </c>
      <c r="M143" s="99" t="str">
        <f>VLOOKUP(H143,'Input keuzevariabelen'!$F:$J,5,FALSE)</f>
        <v>gram CO2/liter</v>
      </c>
      <c r="N143" s="99">
        <f t="shared" si="4"/>
        <v>528.36571200000003</v>
      </c>
      <c r="O143" s="99" t="s">
        <v>154</v>
      </c>
      <c r="P143" s="107"/>
      <c r="Q143" s="108"/>
      <c r="R143" s="99">
        <f>SUMIFS('Input keuzevariabelen'!$P:$P,'Input keuzevariabelen'!$M:$M,Data!H143)</f>
        <v>3.5448E-2</v>
      </c>
      <c r="S143" s="100">
        <f t="shared" si="5"/>
        <v>5741.7252479999997</v>
      </c>
    </row>
    <row r="144" spans="3:19" ht="17.399999999999999" thickTop="1" thickBot="1" x14ac:dyDescent="0.35">
      <c r="C144" s="129" t="s">
        <v>11</v>
      </c>
      <c r="D144" s="254">
        <f>VLOOKUP(C144,'Input keuzevariabelen'!$B:$C,2,FALSE)</f>
        <v>1</v>
      </c>
      <c r="E144" s="130">
        <v>2022</v>
      </c>
      <c r="F144" s="131" t="s">
        <v>13</v>
      </c>
      <c r="G144" s="98">
        <f>VLOOKUP(H144,'Input keuzevariabelen'!$F:$J,2,FALSE)</f>
        <v>1</v>
      </c>
      <c r="H144" s="101" t="s">
        <v>26</v>
      </c>
      <c r="I144" s="279">
        <v>387655</v>
      </c>
      <c r="J144" s="99">
        <f t="shared" si="3"/>
        <v>387655</v>
      </c>
      <c r="K144" s="99" t="str">
        <f>VLOOKUP(H144,'Input keuzevariabelen'!$F:$J,3,FALSE)</f>
        <v>liter</v>
      </c>
      <c r="L144" s="99">
        <f>SUMIFS('Input keuzevariabelen'!$I:$I,'Input keuzevariabelen'!$F:$F,Data!H144,'Input keuzevariabelen'!$K:$K,Data!E144)</f>
        <v>2784</v>
      </c>
      <c r="M144" s="99" t="str">
        <f>VLOOKUP(H144,'Input keuzevariabelen'!$F:$J,5,FALSE)</f>
        <v>gram CO2/liter</v>
      </c>
      <c r="N144" s="99">
        <f t="shared" si="4"/>
        <v>1079.23152</v>
      </c>
      <c r="O144" s="99" t="s">
        <v>154</v>
      </c>
      <c r="P144" s="107"/>
      <c r="Q144" s="108"/>
      <c r="R144" s="99">
        <f>SUMIFS('Input keuzevariabelen'!$P:$P,'Input keuzevariabelen'!$M:$M,Data!H144)</f>
        <v>3.2916000000000001E-2</v>
      </c>
      <c r="S144" s="100">
        <f t="shared" si="5"/>
        <v>12760.05198</v>
      </c>
    </row>
    <row r="145" spans="3:19" ht="17.399999999999999" thickTop="1" thickBot="1" x14ac:dyDescent="0.35">
      <c r="C145" s="129" t="s">
        <v>64</v>
      </c>
      <c r="D145" s="254">
        <f>VLOOKUP(C145,'Input keuzevariabelen'!$B:$C,2,FALSE)</f>
        <v>1</v>
      </c>
      <c r="E145" s="130">
        <v>2022</v>
      </c>
      <c r="F145" s="131" t="s">
        <v>13</v>
      </c>
      <c r="G145" s="98">
        <f>VLOOKUP(H145,'Input keuzevariabelen'!$F:$J,2,FALSE)</f>
        <v>1</v>
      </c>
      <c r="H145" s="99" t="s">
        <v>25</v>
      </c>
      <c r="I145" s="279">
        <v>5626</v>
      </c>
      <c r="J145" s="99">
        <f t="shared" si="3"/>
        <v>5626</v>
      </c>
      <c r="K145" s="99" t="str">
        <f>VLOOKUP(H145,'Input keuzevariabelen'!$F:$J,3,FALSE)</f>
        <v>liter</v>
      </c>
      <c r="L145" s="99">
        <f>SUMIFS('Input keuzevariabelen'!$I:$I,'Input keuzevariabelen'!$F:$F,Data!H145,'Input keuzevariabelen'!$K:$K,Data!E145)</f>
        <v>3262</v>
      </c>
      <c r="M145" s="99" t="str">
        <f>VLOOKUP(H145,'Input keuzevariabelen'!$F:$J,5,FALSE)</f>
        <v>gram CO2/liter</v>
      </c>
      <c r="N145" s="99">
        <f t="shared" si="4"/>
        <v>18.352011999999998</v>
      </c>
      <c r="O145" s="99" t="s">
        <v>154</v>
      </c>
      <c r="P145" s="107"/>
      <c r="Q145" s="108"/>
      <c r="R145" s="99">
        <f>SUMIFS('Input keuzevariabelen'!$P:$P,'Input keuzevariabelen'!$M:$M,Data!H145)</f>
        <v>3.5448E-2</v>
      </c>
      <c r="S145" s="100">
        <f t="shared" si="5"/>
        <v>199.43044800000001</v>
      </c>
    </row>
    <row r="146" spans="3:19" ht="17.399999999999999" thickTop="1" thickBot="1" x14ac:dyDescent="0.35">
      <c r="C146" s="129" t="s">
        <v>64</v>
      </c>
      <c r="D146" s="254">
        <f>VLOOKUP(C146,'Input keuzevariabelen'!$B:$C,2,FALSE)</f>
        <v>1</v>
      </c>
      <c r="E146" s="130">
        <v>2022</v>
      </c>
      <c r="F146" s="131" t="s">
        <v>13</v>
      </c>
      <c r="G146" s="98">
        <f>VLOOKUP(H146,'Input keuzevariabelen'!$F:$J,2,FALSE)</f>
        <v>1</v>
      </c>
      <c r="H146" s="101" t="s">
        <v>26</v>
      </c>
      <c r="I146" s="279">
        <v>13196</v>
      </c>
      <c r="J146" s="99">
        <f t="shared" si="3"/>
        <v>13196</v>
      </c>
      <c r="K146" s="99" t="str">
        <f>VLOOKUP(H146,'Input keuzevariabelen'!$F:$J,3,FALSE)</f>
        <v>liter</v>
      </c>
      <c r="L146" s="99">
        <f>SUMIFS('Input keuzevariabelen'!$I:$I,'Input keuzevariabelen'!$F:$F,Data!H146,'Input keuzevariabelen'!$K:$K,Data!E146)</f>
        <v>2784</v>
      </c>
      <c r="M146" s="99" t="str">
        <f>VLOOKUP(H146,'Input keuzevariabelen'!$F:$J,5,FALSE)</f>
        <v>gram CO2/liter</v>
      </c>
      <c r="N146" s="99">
        <f t="shared" si="4"/>
        <v>36.737664000000002</v>
      </c>
      <c r="O146" s="99" t="s">
        <v>154</v>
      </c>
      <c r="P146" s="107"/>
      <c r="Q146" s="108"/>
      <c r="R146" s="99">
        <f>SUMIFS('Input keuzevariabelen'!$P:$P,'Input keuzevariabelen'!$M:$M,Data!H146)</f>
        <v>3.2916000000000001E-2</v>
      </c>
      <c r="S146" s="100">
        <f t="shared" si="5"/>
        <v>434.35953599999999</v>
      </c>
    </row>
    <row r="147" spans="3:19" ht="17.399999999999999" thickTop="1" thickBot="1" x14ac:dyDescent="0.35">
      <c r="C147" s="132" t="s">
        <v>11</v>
      </c>
      <c r="D147" s="254">
        <f>VLOOKUP(C147,'Input keuzevariabelen'!$B:$C,2,FALSE)</f>
        <v>1</v>
      </c>
      <c r="E147" s="130">
        <v>2022</v>
      </c>
      <c r="F147" s="131" t="s">
        <v>13</v>
      </c>
      <c r="G147" s="98">
        <f>VLOOKUP(H147,'Input keuzevariabelen'!$F:$J,2,FALSE)</f>
        <v>1</v>
      </c>
      <c r="H147" s="101" t="s">
        <v>21</v>
      </c>
      <c r="I147" s="279">
        <v>136412</v>
      </c>
      <c r="J147" s="99">
        <f t="shared" si="3"/>
        <v>136412</v>
      </c>
      <c r="K147" s="99" t="str">
        <f>VLOOKUP(H147,'Input keuzevariabelen'!$F:$J,3,FALSE)</f>
        <v>m3</v>
      </c>
      <c r="L147" s="99">
        <f>SUMIFS('Input keuzevariabelen'!$I:$I,'Input keuzevariabelen'!$F:$F,Data!H147,'Input keuzevariabelen'!$K:$K,Data!E147)</f>
        <v>2085</v>
      </c>
      <c r="M147" s="99" t="str">
        <f>VLOOKUP(H147,'Input keuzevariabelen'!$F:$J,5,FALSE)</f>
        <v>gram CO2/m3</v>
      </c>
      <c r="N147" s="99">
        <f t="shared" si="4"/>
        <v>284.41901999999999</v>
      </c>
      <c r="O147" s="99" t="s">
        <v>154</v>
      </c>
      <c r="P147" s="107"/>
      <c r="Q147" s="108" t="s">
        <v>129</v>
      </c>
      <c r="R147" s="99">
        <f>SUMIFS('Input keuzevariabelen'!$P:$P,'Input keuzevariabelen'!$M:$M,Data!H147)</f>
        <v>3.1649999999999998E-2</v>
      </c>
      <c r="S147" s="100">
        <f t="shared" si="5"/>
        <v>4317.4398000000001</v>
      </c>
    </row>
    <row r="148" spans="3:19" ht="17.399999999999999" thickTop="1" thickBot="1" x14ac:dyDescent="0.35">
      <c r="C148" s="133" t="s">
        <v>64</v>
      </c>
      <c r="D148" s="254">
        <f>VLOOKUP(C148,'Input keuzevariabelen'!$B:$C,2,FALSE)</f>
        <v>1</v>
      </c>
      <c r="E148" s="130">
        <v>2022</v>
      </c>
      <c r="F148" s="131" t="s">
        <v>13</v>
      </c>
      <c r="G148" s="98">
        <f>VLOOKUP(H148,'Input keuzevariabelen'!$F:$J,2,FALSE)</f>
        <v>1</v>
      </c>
      <c r="H148" s="101" t="s">
        <v>21</v>
      </c>
      <c r="I148" s="279">
        <v>776652</v>
      </c>
      <c r="J148" s="99">
        <f t="shared" si="3"/>
        <v>776652</v>
      </c>
      <c r="K148" s="99" t="str">
        <f>VLOOKUP(H148,'Input keuzevariabelen'!$F:$J,3,FALSE)</f>
        <v>m3</v>
      </c>
      <c r="L148" s="99">
        <f>SUMIFS('Input keuzevariabelen'!$I:$I,'Input keuzevariabelen'!$F:$F,Data!H148,'Input keuzevariabelen'!$K:$K,Data!E148)</f>
        <v>2085</v>
      </c>
      <c r="M148" s="99" t="str">
        <f>VLOOKUP(H148,'Input keuzevariabelen'!$F:$J,5,FALSE)</f>
        <v>gram CO2/m3</v>
      </c>
      <c r="N148" s="99">
        <f t="shared" si="4"/>
        <v>1619.31942</v>
      </c>
      <c r="O148" s="99" t="s">
        <v>154</v>
      </c>
      <c r="P148" s="107"/>
      <c r="Q148" s="108" t="s">
        <v>131</v>
      </c>
      <c r="R148" s="99">
        <f>SUMIFS('Input keuzevariabelen'!$P:$P,'Input keuzevariabelen'!$M:$M,Data!H148)</f>
        <v>3.1649999999999998E-2</v>
      </c>
      <c r="S148" s="100">
        <f t="shared" si="5"/>
        <v>24581.035799999998</v>
      </c>
    </row>
    <row r="149" spans="3:19" ht="17.399999999999999" thickTop="1" thickBot="1" x14ac:dyDescent="0.35">
      <c r="C149" s="317" t="s">
        <v>11</v>
      </c>
      <c r="D149" s="254">
        <f>VLOOKUP(C149,'Input keuzevariabelen'!$B:$C,2,FALSE)</f>
        <v>1</v>
      </c>
      <c r="E149" s="130">
        <v>2022</v>
      </c>
      <c r="F149" s="131" t="s">
        <v>13</v>
      </c>
      <c r="G149" s="98">
        <f>VLOOKUP(H149,'Input keuzevariabelen'!$F:$J,2,FALSE)</f>
        <v>2</v>
      </c>
      <c r="H149" s="107" t="s">
        <v>37</v>
      </c>
      <c r="I149" s="279">
        <f>654755+12435</f>
        <v>667190</v>
      </c>
      <c r="J149" s="99">
        <f t="shared" ref="J149:J153" si="25">I149*D149</f>
        <v>667190</v>
      </c>
      <c r="K149" s="99" t="str">
        <f>VLOOKUP(H149,'Input keuzevariabelen'!$F:$J,3,FALSE)</f>
        <v>kWh</v>
      </c>
      <c r="L149" s="99">
        <f>SUMIFS('Input keuzevariabelen'!$I:$I,'Input keuzevariabelen'!$F:$F,Data!H149,'Input keuzevariabelen'!$K:$K,Data!E149)</f>
        <v>523</v>
      </c>
      <c r="M149" s="99" t="str">
        <f>VLOOKUP(H149,'Input keuzevariabelen'!$F:$J,5,FALSE)</f>
        <v>gram CO2/kWh</v>
      </c>
      <c r="N149" s="99">
        <f t="shared" ref="N149:N153" si="26">J149*L149/1000000</f>
        <v>348.94036999999997</v>
      </c>
      <c r="O149" s="99" t="s">
        <v>154</v>
      </c>
      <c r="P149" s="107"/>
      <c r="Q149" s="108" t="s">
        <v>129</v>
      </c>
      <c r="R149" s="99">
        <f>SUMIFS('Input keuzevariabelen'!$P:$P,'Input keuzevariabelen'!$M:$M,Data!H149)</f>
        <v>3.5999999999999999E-3</v>
      </c>
      <c r="S149" s="100">
        <f t="shared" ref="S149:S153" si="27">J149*R149</f>
        <v>2401.884</v>
      </c>
    </row>
    <row r="150" spans="3:19" ht="17.399999999999999" thickTop="1" thickBot="1" x14ac:dyDescent="0.35">
      <c r="C150" s="135" t="s">
        <v>64</v>
      </c>
      <c r="D150" s="254">
        <f>VLOOKUP(C150,'Input keuzevariabelen'!$B:$C,2,FALSE)</f>
        <v>1</v>
      </c>
      <c r="E150" s="130">
        <v>2022</v>
      </c>
      <c r="F150" s="131" t="s">
        <v>13</v>
      </c>
      <c r="G150" s="98">
        <f>VLOOKUP(H150,'Input keuzevariabelen'!$F:$J,2,FALSE)</f>
        <v>2</v>
      </c>
      <c r="H150" s="107" t="s">
        <v>37</v>
      </c>
      <c r="I150" s="279">
        <v>2574193.2999999998</v>
      </c>
      <c r="J150" s="99">
        <f t="shared" si="25"/>
        <v>2574193.2999999998</v>
      </c>
      <c r="K150" s="99" t="str">
        <f>VLOOKUP(H150,'Input keuzevariabelen'!$F:$J,3,FALSE)</f>
        <v>kWh</v>
      </c>
      <c r="L150" s="99">
        <f>SUMIFS('Input keuzevariabelen'!$I:$I,'Input keuzevariabelen'!$F:$F,Data!H150,'Input keuzevariabelen'!$K:$K,Data!E150)</f>
        <v>523</v>
      </c>
      <c r="M150" s="99" t="str">
        <f>VLOOKUP(H150,'Input keuzevariabelen'!$F:$J,5,FALSE)</f>
        <v>gram CO2/kWh</v>
      </c>
      <c r="N150" s="99">
        <f t="shared" si="26"/>
        <v>1346.3030958999998</v>
      </c>
      <c r="O150" s="99" t="s">
        <v>154</v>
      </c>
      <c r="P150" s="107"/>
      <c r="Q150" s="108" t="s">
        <v>131</v>
      </c>
      <c r="R150" s="99">
        <f>SUMIFS('Input keuzevariabelen'!$P:$P,'Input keuzevariabelen'!$M:$M,Data!H150)</f>
        <v>3.5999999999999999E-3</v>
      </c>
      <c r="S150" s="100">
        <f t="shared" si="27"/>
        <v>9267.0958799999989</v>
      </c>
    </row>
    <row r="151" spans="3:19" ht="17.399999999999999" thickTop="1" thickBot="1" x14ac:dyDescent="0.35">
      <c r="C151" s="135" t="s">
        <v>64</v>
      </c>
      <c r="D151" s="254">
        <f>VLOOKUP(C151,'Input keuzevariabelen'!$B:$C,2,FALSE)</f>
        <v>1</v>
      </c>
      <c r="E151" s="130">
        <v>2022</v>
      </c>
      <c r="F151" s="131" t="s">
        <v>13</v>
      </c>
      <c r="G151" s="98">
        <f>VLOOKUP(H151,'Input keuzevariabelen'!$F:$J,2,FALSE)</f>
        <v>2</v>
      </c>
      <c r="H151" s="107" t="s">
        <v>33</v>
      </c>
      <c r="I151" s="279">
        <v>0</v>
      </c>
      <c r="J151" s="99">
        <f t="shared" si="25"/>
        <v>0</v>
      </c>
      <c r="K151" s="99" t="str">
        <f>VLOOKUP(H151,'Input keuzevariabelen'!$F:$J,3,FALSE)</f>
        <v>kWh</v>
      </c>
      <c r="L151" s="99">
        <f>SUMIFS('Input keuzevariabelen'!$I:$I,'Input keuzevariabelen'!$F:$F,Data!H151,'Input keuzevariabelen'!$K:$K,Data!E151)</f>
        <v>523</v>
      </c>
      <c r="M151" s="99" t="str">
        <f>VLOOKUP(H151,'Input keuzevariabelen'!$F:$J,5,FALSE)</f>
        <v>gram CO2/kWh</v>
      </c>
      <c r="N151" s="99">
        <f t="shared" si="26"/>
        <v>0</v>
      </c>
      <c r="O151" s="99" t="s">
        <v>154</v>
      </c>
      <c r="P151" s="107"/>
      <c r="Q151" s="108" t="s">
        <v>131</v>
      </c>
      <c r="R151" s="99">
        <f>SUMIFS('Input keuzevariabelen'!$P:$P,'Input keuzevariabelen'!$M:$M,Data!H151)</f>
        <v>3.5999999999999999E-3</v>
      </c>
      <c r="S151" s="100">
        <f t="shared" si="27"/>
        <v>0</v>
      </c>
    </row>
    <row r="152" spans="3:19" ht="17.399999999999999" thickTop="1" thickBot="1" x14ac:dyDescent="0.35">
      <c r="C152" s="133" t="s">
        <v>64</v>
      </c>
      <c r="D152" s="254">
        <f>VLOOKUP(C152,'Input keuzevariabelen'!$B:$C,2,FALSE)</f>
        <v>1</v>
      </c>
      <c r="E152" s="130">
        <v>2022</v>
      </c>
      <c r="F152" s="131" t="s">
        <v>13</v>
      </c>
      <c r="G152" s="98">
        <v>2</v>
      </c>
      <c r="H152" s="101" t="s">
        <v>43</v>
      </c>
      <c r="I152" s="279">
        <v>3366</v>
      </c>
      <c r="J152" s="99">
        <f t="shared" si="25"/>
        <v>3366</v>
      </c>
      <c r="K152" s="99" t="str">
        <f>VLOOKUP(H152,'Input keuzevariabelen'!$F:$J,3,FALSE)</f>
        <v>km</v>
      </c>
      <c r="L152" s="99">
        <f>SUMIFS('Input keuzevariabelen'!$I:$I,'Input keuzevariabelen'!$F:$F,Data!H152,'Input keuzevariabelen'!$K:$K,Data!E152)</f>
        <v>193</v>
      </c>
      <c r="M152" s="99" t="str">
        <f>VLOOKUP(H152,'Input keuzevariabelen'!$F:$J,5,FALSE)</f>
        <v>gram CO2/km</v>
      </c>
      <c r="N152" s="99">
        <f t="shared" si="26"/>
        <v>0.64963800000000005</v>
      </c>
      <c r="O152" s="99" t="s">
        <v>161</v>
      </c>
      <c r="P152" s="107"/>
      <c r="Q152" s="108"/>
      <c r="R152" s="99">
        <f>SUMIFS('Input keuzevariabelen'!$P:$P,'Input keuzevariabelen'!$M:$M,Data!H152)</f>
        <v>0</v>
      </c>
      <c r="S152" s="100">
        <f t="shared" si="27"/>
        <v>0</v>
      </c>
    </row>
    <row r="153" spans="3:19" ht="17.399999999999999" thickTop="1" thickBot="1" x14ac:dyDescent="0.35">
      <c r="C153" s="135" t="s">
        <v>11</v>
      </c>
      <c r="D153" s="254">
        <f>VLOOKUP(C153,'Input keuzevariabelen'!$B:$C,2,FALSE)</f>
        <v>1</v>
      </c>
      <c r="E153" s="130">
        <v>2022</v>
      </c>
      <c r="F153" s="131" t="s">
        <v>13</v>
      </c>
      <c r="G153" s="98">
        <v>2</v>
      </c>
      <c r="H153" s="101" t="s">
        <v>43</v>
      </c>
      <c r="I153" s="283">
        <v>16870</v>
      </c>
      <c r="J153" s="99">
        <f t="shared" si="25"/>
        <v>16870</v>
      </c>
      <c r="K153" s="99" t="str">
        <f>VLOOKUP(H153,'Input keuzevariabelen'!$F:$J,3,FALSE)</f>
        <v>km</v>
      </c>
      <c r="L153" s="99">
        <f>SUMIFS('Input keuzevariabelen'!$I:$I,'Input keuzevariabelen'!$F:$F,Data!H153,'Input keuzevariabelen'!$K:$K,Data!E153)</f>
        <v>193</v>
      </c>
      <c r="M153" s="99" t="str">
        <f>VLOOKUP(H153,'Input keuzevariabelen'!$F:$J,5,FALSE)</f>
        <v>gram CO2/km</v>
      </c>
      <c r="N153" s="99">
        <f t="shared" si="26"/>
        <v>3.2559100000000001</v>
      </c>
      <c r="O153" s="99" t="s">
        <v>159</v>
      </c>
      <c r="P153" s="107"/>
      <c r="Q153" s="108"/>
      <c r="R153" s="99">
        <f>SUMIFS('Input keuzevariabelen'!$P:$P,'Input keuzevariabelen'!$M:$M,Data!H153)</f>
        <v>0</v>
      </c>
      <c r="S153" s="100">
        <f t="shared" si="27"/>
        <v>0</v>
      </c>
    </row>
    <row r="154" spans="3:19" ht="17.399999999999999" thickTop="1" thickBot="1" x14ac:dyDescent="0.35">
      <c r="C154" s="135" t="s">
        <v>11</v>
      </c>
      <c r="D154" s="254">
        <f>VLOOKUP(C154,'Input keuzevariabelen'!$B:$C,2,FALSE)</f>
        <v>1</v>
      </c>
      <c r="E154" s="130">
        <v>2022</v>
      </c>
      <c r="F154" s="131" t="s">
        <v>13</v>
      </c>
      <c r="G154" s="98">
        <v>2</v>
      </c>
      <c r="H154" s="107" t="s">
        <v>46</v>
      </c>
      <c r="I154" s="107">
        <v>80020</v>
      </c>
      <c r="J154" s="99">
        <f t="shared" ref="J154" si="28">I154*D154</f>
        <v>80020</v>
      </c>
      <c r="K154" s="99" t="str">
        <f>VLOOKUP(H154,'Input keuzevariabelen'!$F:$J,3,FALSE)</f>
        <v>km</v>
      </c>
      <c r="L154" s="99">
        <f>SUMIFS('Input keuzevariabelen'!$I:$I,'Input keuzevariabelen'!$F:$F,Data!H154,'Input keuzevariabelen'!$K:$K,Data!E154)</f>
        <v>234</v>
      </c>
      <c r="M154" s="99" t="str">
        <f>VLOOKUP(H154,'Input keuzevariabelen'!$F:$J,5,FALSE)</f>
        <v>gram CO2/km</v>
      </c>
      <c r="N154" s="99">
        <f t="shared" ref="N154" si="29">J154*L154/1000000</f>
        <v>18.724679999999999</v>
      </c>
      <c r="O154" s="99" t="s">
        <v>159</v>
      </c>
      <c r="P154" s="107"/>
      <c r="Q154" s="108"/>
      <c r="R154" s="99">
        <f>SUMIFS('Input keuzevariabelen'!$P:$P,'Input keuzevariabelen'!$M:$M,Data!H154)</f>
        <v>0</v>
      </c>
      <c r="S154" s="100">
        <f t="shared" ref="S154" si="30">J154*R154</f>
        <v>0</v>
      </c>
    </row>
    <row r="155" spans="3:19" ht="17.399999999999999" thickTop="1" thickBot="1" x14ac:dyDescent="0.35">
      <c r="C155" s="135" t="s">
        <v>11</v>
      </c>
      <c r="D155" s="254">
        <f>VLOOKUP(C155,'Input keuzevariabelen'!$B:$C,2,FALSE)</f>
        <v>1</v>
      </c>
      <c r="E155" s="130">
        <v>2022</v>
      </c>
      <c r="F155" s="131" t="s">
        <v>13</v>
      </c>
      <c r="G155" s="98">
        <v>2</v>
      </c>
      <c r="H155" s="107" t="s">
        <v>47</v>
      </c>
      <c r="I155" s="107">
        <v>114053</v>
      </c>
      <c r="J155" s="99">
        <f t="shared" ref="J155" si="31">I155*D155</f>
        <v>114053</v>
      </c>
      <c r="K155" s="99" t="str">
        <f>VLOOKUP(H155,'Input keuzevariabelen'!$F:$J,3,FALSE)</f>
        <v>km</v>
      </c>
      <c r="L155" s="99">
        <f>SUMIFS('Input keuzevariabelen'!$I:$I,'Input keuzevariabelen'!$F:$F,Data!H155,'Input keuzevariabelen'!$K:$K,Data!E155)</f>
        <v>172</v>
      </c>
      <c r="M155" s="99" t="str">
        <f>VLOOKUP(H155,'Input keuzevariabelen'!$F:$J,5,FALSE)</f>
        <v>gram CO2/km</v>
      </c>
      <c r="N155" s="99">
        <f t="shared" ref="N155" si="32">J155*L155/1000000</f>
        <v>19.617115999999999</v>
      </c>
      <c r="O155" s="99" t="s">
        <v>159</v>
      </c>
      <c r="P155" s="107"/>
      <c r="Q155" s="108"/>
      <c r="R155" s="99">
        <f>SUMIFS('Input keuzevariabelen'!$P:$P,'Input keuzevariabelen'!$M:$M,Data!H155)</f>
        <v>0</v>
      </c>
      <c r="S155" s="100">
        <f t="shared" ref="S155" si="33">J155*R155</f>
        <v>0</v>
      </c>
    </row>
    <row r="156" spans="3:19" ht="17.399999999999999" thickTop="1" thickBot="1" x14ac:dyDescent="0.35">
      <c r="C156" s="135" t="s">
        <v>11</v>
      </c>
      <c r="D156" s="254">
        <f>VLOOKUP(C156,'Input keuzevariabelen'!$B:$C,2,FALSE)</f>
        <v>1</v>
      </c>
      <c r="E156" s="130">
        <v>2022</v>
      </c>
      <c r="F156" s="131" t="s">
        <v>13</v>
      </c>
      <c r="G156" s="98">
        <v>2</v>
      </c>
      <c r="H156" s="107" t="s">
        <v>48</v>
      </c>
      <c r="I156" s="107">
        <v>0</v>
      </c>
      <c r="J156" s="99">
        <f t="shared" ref="J156" si="34">I156*D156</f>
        <v>0</v>
      </c>
      <c r="K156" s="99" t="str">
        <f>VLOOKUP(H156,'Input keuzevariabelen'!$F:$J,3,FALSE)</f>
        <v>km</v>
      </c>
      <c r="L156" s="99">
        <f>SUMIFS('Input keuzevariabelen'!$I:$I,'Input keuzevariabelen'!$F:$F,Data!H156,'Input keuzevariabelen'!$K:$K,Data!E156)</f>
        <v>157</v>
      </c>
      <c r="M156" s="99" t="str">
        <f>VLOOKUP(H156,'Input keuzevariabelen'!$F:$J,5,FALSE)</f>
        <v>gram CO2/km</v>
      </c>
      <c r="N156" s="99">
        <f t="shared" ref="N156" si="35">J156*L156/1000000</f>
        <v>0</v>
      </c>
      <c r="O156" s="99" t="s">
        <v>159</v>
      </c>
      <c r="P156" s="107"/>
      <c r="Q156" s="108"/>
      <c r="R156" s="99">
        <f>SUMIFS('Input keuzevariabelen'!$P:$P,'Input keuzevariabelen'!$M:$M,Data!H156)</f>
        <v>0</v>
      </c>
      <c r="S156" s="100">
        <f t="shared" ref="S156" si="36">J156*R156</f>
        <v>0</v>
      </c>
    </row>
    <row r="157" spans="3:19" ht="17.399999999999999" thickTop="1" thickBot="1" x14ac:dyDescent="0.35">
      <c r="C157" s="135" t="s">
        <v>64</v>
      </c>
      <c r="D157" s="254">
        <f>VLOOKUP(C157,'Input keuzevariabelen'!$B:$C,2,FALSE)</f>
        <v>1</v>
      </c>
      <c r="E157" s="130">
        <v>2022</v>
      </c>
      <c r="F157" s="131" t="s">
        <v>13</v>
      </c>
      <c r="G157" s="98">
        <v>2</v>
      </c>
      <c r="H157" s="107" t="s">
        <v>46</v>
      </c>
      <c r="I157" s="279">
        <v>15748</v>
      </c>
      <c r="J157" s="99">
        <f t="shared" si="3"/>
        <v>15748</v>
      </c>
      <c r="K157" s="99" t="str">
        <f>VLOOKUP(H157,'Input keuzevariabelen'!$F:$J,3,FALSE)</f>
        <v>km</v>
      </c>
      <c r="L157" s="99">
        <f>SUMIFS('Input keuzevariabelen'!$I:$I,'Input keuzevariabelen'!$F:$F,Data!H157,'Input keuzevariabelen'!$K:$K,Data!E157)</f>
        <v>234</v>
      </c>
      <c r="M157" s="99" t="str">
        <f>VLOOKUP(H157,'Input keuzevariabelen'!$F:$J,5,FALSE)</f>
        <v>gram CO2/km</v>
      </c>
      <c r="N157" s="99">
        <f t="shared" si="4"/>
        <v>3.6850320000000001</v>
      </c>
      <c r="O157" s="99" t="s">
        <v>159</v>
      </c>
      <c r="P157" s="107"/>
      <c r="Q157" s="108"/>
      <c r="R157" s="99">
        <f>SUMIFS('Input keuzevariabelen'!$P:$P,'Input keuzevariabelen'!$M:$M,Data!H157)</f>
        <v>0</v>
      </c>
      <c r="S157" s="100">
        <f t="shared" si="5"/>
        <v>0</v>
      </c>
    </row>
    <row r="158" spans="3:19" ht="17.399999999999999" thickTop="1" thickBot="1" x14ac:dyDescent="0.35">
      <c r="C158" s="135" t="s">
        <v>64</v>
      </c>
      <c r="D158" s="254">
        <f>VLOOKUP(C158,'Input keuzevariabelen'!$B:$C,2,FALSE)</f>
        <v>1</v>
      </c>
      <c r="E158" s="130">
        <v>2022</v>
      </c>
      <c r="F158" s="131" t="s">
        <v>13</v>
      </c>
      <c r="G158" s="98">
        <v>2</v>
      </c>
      <c r="H158" s="107" t="s">
        <v>47</v>
      </c>
      <c r="I158" s="279">
        <v>71350</v>
      </c>
      <c r="J158" s="99">
        <f t="shared" si="3"/>
        <v>71350</v>
      </c>
      <c r="K158" s="99" t="str">
        <f>VLOOKUP(H158,'Input keuzevariabelen'!$F:$J,3,FALSE)</f>
        <v>km</v>
      </c>
      <c r="L158" s="99">
        <f>SUMIFS('Input keuzevariabelen'!$I:$I,'Input keuzevariabelen'!$F:$F,Data!H158,'Input keuzevariabelen'!$K:$K,Data!E158)</f>
        <v>172</v>
      </c>
      <c r="M158" s="99" t="str">
        <f>VLOOKUP(H158,'Input keuzevariabelen'!$F:$J,5,FALSE)</f>
        <v>gram CO2/km</v>
      </c>
      <c r="N158" s="99">
        <f t="shared" si="4"/>
        <v>12.2722</v>
      </c>
      <c r="O158" s="99" t="s">
        <v>159</v>
      </c>
      <c r="P158" s="107"/>
      <c r="Q158" s="108"/>
      <c r="R158" s="99">
        <f>SUMIFS('Input keuzevariabelen'!$P:$P,'Input keuzevariabelen'!$M:$M,Data!H158)</f>
        <v>0</v>
      </c>
      <c r="S158" s="100">
        <f t="shared" si="5"/>
        <v>0</v>
      </c>
    </row>
    <row r="159" spans="3:19" ht="17.399999999999999" thickTop="1" thickBot="1" x14ac:dyDescent="0.35">
      <c r="C159" s="135" t="s">
        <v>64</v>
      </c>
      <c r="D159" s="254">
        <f>VLOOKUP(C159,'Input keuzevariabelen'!$B:$C,2,FALSE)</f>
        <v>1</v>
      </c>
      <c r="E159" s="130">
        <v>2022</v>
      </c>
      <c r="F159" s="131" t="s">
        <v>13</v>
      </c>
      <c r="G159" s="98">
        <v>2</v>
      </c>
      <c r="H159" s="107" t="s">
        <v>48</v>
      </c>
      <c r="I159" s="279">
        <v>75513</v>
      </c>
      <c r="J159" s="99">
        <f t="shared" si="3"/>
        <v>75513</v>
      </c>
      <c r="K159" s="99" t="str">
        <f>VLOOKUP(H159,'Input keuzevariabelen'!$F:$J,3,FALSE)</f>
        <v>km</v>
      </c>
      <c r="L159" s="99">
        <f>SUMIFS('Input keuzevariabelen'!$I:$I,'Input keuzevariabelen'!$F:$F,Data!H159,'Input keuzevariabelen'!$K:$K,Data!E159)</f>
        <v>157</v>
      </c>
      <c r="M159" s="99" t="str">
        <f>VLOOKUP(H159,'Input keuzevariabelen'!$F:$J,5,FALSE)</f>
        <v>gram CO2/km</v>
      </c>
      <c r="N159" s="99">
        <f t="shared" si="4"/>
        <v>11.855541000000001</v>
      </c>
      <c r="O159" s="99" t="s">
        <v>159</v>
      </c>
      <c r="P159" s="107"/>
      <c r="Q159" s="108"/>
      <c r="R159" s="99">
        <f>SUMIFS('Input keuzevariabelen'!$P:$P,'Input keuzevariabelen'!$M:$M,Data!H159)</f>
        <v>0</v>
      </c>
      <c r="S159" s="100">
        <f t="shared" si="5"/>
        <v>0</v>
      </c>
    </row>
    <row r="160" spans="3:19" ht="17.399999999999999" thickTop="1" thickBot="1" x14ac:dyDescent="0.35">
      <c r="C160" s="135" t="s">
        <v>11</v>
      </c>
      <c r="D160" s="254">
        <v>1</v>
      </c>
      <c r="E160" s="130">
        <v>2022</v>
      </c>
      <c r="F160" s="315" t="s">
        <v>13</v>
      </c>
      <c r="G160" s="98">
        <v>2</v>
      </c>
      <c r="H160" s="107" t="s">
        <v>39</v>
      </c>
      <c r="I160" s="279">
        <v>3759.11</v>
      </c>
      <c r="J160" s="99">
        <f t="shared" si="3"/>
        <v>3759.11</v>
      </c>
      <c r="K160" s="99" t="s">
        <v>34</v>
      </c>
      <c r="L160" s="99">
        <f>SUMIFS('Input keuzevariabelen'!$I:$I,'Input keuzevariabelen'!$F:$F,Data!H160,'Input keuzevariabelen'!$K:$K,Data!E160)</f>
        <v>523</v>
      </c>
      <c r="M160" s="99" t="str">
        <f>VLOOKUP(H160,'Input keuzevariabelen'!$F:$J,5,FALSE)</f>
        <v>gram CO2/kWh</v>
      </c>
      <c r="N160" s="99">
        <f t="shared" si="4"/>
        <v>1.96601453</v>
      </c>
      <c r="O160" s="99" t="s">
        <v>160</v>
      </c>
      <c r="P160" s="107"/>
      <c r="Q160" s="108"/>
      <c r="R160" s="99"/>
      <c r="S160" s="100"/>
    </row>
    <row r="161" spans="3:19" ht="17.399999999999999" thickTop="1" thickBot="1" x14ac:dyDescent="0.35">
      <c r="C161" s="135"/>
      <c r="D161" s="254" t="e">
        <f>VLOOKUP(C161,'Input keuzevariabelen'!$B:$C,2,FALSE)</f>
        <v>#N/A</v>
      </c>
      <c r="E161" s="130"/>
      <c r="F161" s="136"/>
      <c r="G161" s="98" t="e">
        <f>VLOOKUP(H161,'Input keuzevariabelen'!$F:$J,2,FALSE)</f>
        <v>#N/A</v>
      </c>
      <c r="H161" s="107"/>
      <c r="I161" s="107"/>
      <c r="J161" s="99" t="e">
        <f t="shared" si="3"/>
        <v>#N/A</v>
      </c>
      <c r="K161" s="99" t="e">
        <f>VLOOKUP(H161,'Input keuzevariabelen'!$F:$J,3,FALSE)</f>
        <v>#N/A</v>
      </c>
      <c r="L161" s="99">
        <f>SUMIFS('Input keuzevariabelen'!$I:$I,'Input keuzevariabelen'!$F:$F,Data!H161,'Input keuzevariabelen'!$K:$K,Data!E161)</f>
        <v>0</v>
      </c>
      <c r="M161" s="99" t="e">
        <f>VLOOKUP(H161,'Input keuzevariabelen'!$F:$J,5,FALSE)</f>
        <v>#N/A</v>
      </c>
      <c r="N161" s="99" t="e">
        <f t="shared" si="4"/>
        <v>#N/A</v>
      </c>
      <c r="O161" s="99"/>
      <c r="P161" s="107"/>
      <c r="Q161" s="108"/>
      <c r="R161" s="99">
        <f>SUMIFS('Input keuzevariabelen'!$P:$P,'Input keuzevariabelen'!$M:$M,Data!H161)</f>
        <v>0</v>
      </c>
      <c r="S161" s="100" t="e">
        <f t="shared" si="5"/>
        <v>#N/A</v>
      </c>
    </row>
    <row r="162" spans="3:19" ht="17.399999999999999" thickTop="1" thickBot="1" x14ac:dyDescent="0.35">
      <c r="C162" s="129" t="s">
        <v>11</v>
      </c>
      <c r="D162" s="254">
        <f>VLOOKUP(C162,'Input keuzevariabelen'!$B:$C,2,FALSE)</f>
        <v>1</v>
      </c>
      <c r="E162" s="130">
        <v>2023</v>
      </c>
      <c r="F162" s="131" t="s">
        <v>85</v>
      </c>
      <c r="G162" s="98">
        <f>VLOOKUP(H162,'Input keuzevariabelen'!$F:$J,2,FALSE)</f>
        <v>1</v>
      </c>
      <c r="H162" s="99" t="s">
        <v>25</v>
      </c>
      <c r="I162" s="279">
        <v>67571</v>
      </c>
      <c r="J162" s="99">
        <f t="shared" si="3"/>
        <v>67571</v>
      </c>
      <c r="K162" s="99" t="str">
        <f>VLOOKUP(H162,'Input keuzevariabelen'!$F:$J,3,FALSE)</f>
        <v>liter</v>
      </c>
      <c r="L162" s="99">
        <f>SUMIFS('Input keuzevariabelen'!$I:$I,'Input keuzevariabelen'!$F:$F,Data!H162,'Input keuzevariabelen'!$K:$K,Data!E162)</f>
        <v>3256</v>
      </c>
      <c r="M162" s="99" t="str">
        <f>VLOOKUP(H162,'Input keuzevariabelen'!$F:$J,5,FALSE)</f>
        <v>gram CO2/liter</v>
      </c>
      <c r="N162" s="99">
        <f t="shared" si="4"/>
        <v>220.01117600000001</v>
      </c>
      <c r="O162" s="99" t="s">
        <v>154</v>
      </c>
      <c r="P162" s="107"/>
      <c r="Q162" s="108"/>
      <c r="R162" s="99">
        <f>SUMIFS('Input keuzevariabelen'!$P:$P,'Input keuzevariabelen'!$M:$M,Data!H162)</f>
        <v>3.5448E-2</v>
      </c>
      <c r="S162" s="100">
        <f t="shared" si="5"/>
        <v>2395.2568080000001</v>
      </c>
    </row>
    <row r="163" spans="3:19" ht="17.399999999999999" thickTop="1" thickBot="1" x14ac:dyDescent="0.35">
      <c r="C163" s="129" t="s">
        <v>11</v>
      </c>
      <c r="D163" s="254">
        <f>VLOOKUP(C163,'Input keuzevariabelen'!$B:$C,2,FALSE)</f>
        <v>1</v>
      </c>
      <c r="E163" s="130">
        <v>2023</v>
      </c>
      <c r="F163" s="131" t="s">
        <v>85</v>
      </c>
      <c r="G163" s="98">
        <f>VLOOKUP(H163,'Input keuzevariabelen'!$F:$J,2,FALSE)</f>
        <v>1</v>
      </c>
      <c r="H163" s="101" t="s">
        <v>26</v>
      </c>
      <c r="I163" s="279">
        <v>195590</v>
      </c>
      <c r="J163" s="99">
        <f t="shared" si="3"/>
        <v>195590</v>
      </c>
      <c r="K163" s="99" t="str">
        <f>VLOOKUP(H163,'Input keuzevariabelen'!$F:$J,3,FALSE)</f>
        <v>liter</v>
      </c>
      <c r="L163" s="99">
        <f>SUMIFS('Input keuzevariabelen'!$I:$I,'Input keuzevariabelen'!$F:$F,Data!H163,'Input keuzevariabelen'!$K:$K,Data!E163)</f>
        <v>2821</v>
      </c>
      <c r="M163" s="99" t="str">
        <f>VLOOKUP(H163,'Input keuzevariabelen'!$F:$J,5,FALSE)</f>
        <v>gram CO2/liter</v>
      </c>
      <c r="N163" s="99">
        <f t="shared" si="4"/>
        <v>551.75939000000005</v>
      </c>
      <c r="O163" s="99" t="s">
        <v>154</v>
      </c>
      <c r="P163" s="107"/>
      <c r="Q163" s="108"/>
      <c r="R163" s="99">
        <f>SUMIFS('Input keuzevariabelen'!$P:$P,'Input keuzevariabelen'!$M:$M,Data!H163)</f>
        <v>3.2916000000000001E-2</v>
      </c>
      <c r="S163" s="100">
        <f t="shared" si="5"/>
        <v>6438.0404399999998</v>
      </c>
    </row>
    <row r="164" spans="3:19" ht="17.399999999999999" thickTop="1" thickBot="1" x14ac:dyDescent="0.35">
      <c r="C164" s="129" t="s">
        <v>64</v>
      </c>
      <c r="D164" s="254">
        <f>VLOOKUP(C164,'Input keuzevariabelen'!$B:$C,2,FALSE)</f>
        <v>1</v>
      </c>
      <c r="E164" s="130">
        <v>2023</v>
      </c>
      <c r="F164" s="131" t="s">
        <v>85</v>
      </c>
      <c r="G164" s="98">
        <f>VLOOKUP(H164,'Input keuzevariabelen'!$F:$J,2,FALSE)</f>
        <v>1</v>
      </c>
      <c r="H164" s="99" t="s">
        <v>25</v>
      </c>
      <c r="I164" s="279">
        <v>0</v>
      </c>
      <c r="J164" s="99">
        <f t="shared" si="3"/>
        <v>0</v>
      </c>
      <c r="K164" s="99" t="str">
        <f>VLOOKUP(H164,'Input keuzevariabelen'!$F:$J,3,FALSE)</f>
        <v>liter</v>
      </c>
      <c r="L164" s="99">
        <f>SUMIFS('Input keuzevariabelen'!$I:$I,'Input keuzevariabelen'!$F:$F,Data!H164,'Input keuzevariabelen'!$K:$K,Data!E164)</f>
        <v>3256</v>
      </c>
      <c r="M164" s="99" t="str">
        <f>VLOOKUP(H164,'Input keuzevariabelen'!$F:$J,5,FALSE)</f>
        <v>gram CO2/liter</v>
      </c>
      <c r="N164" s="99">
        <f t="shared" si="4"/>
        <v>0</v>
      </c>
      <c r="O164" s="99" t="s">
        <v>154</v>
      </c>
      <c r="P164" s="107"/>
      <c r="Q164" s="108"/>
      <c r="R164" s="99">
        <f>SUMIFS('Input keuzevariabelen'!$P:$P,'Input keuzevariabelen'!$M:$M,Data!H164)</f>
        <v>3.5448E-2</v>
      </c>
      <c r="S164" s="100">
        <f t="shared" si="5"/>
        <v>0</v>
      </c>
    </row>
    <row r="165" spans="3:19" ht="17.399999999999999" thickTop="1" thickBot="1" x14ac:dyDescent="0.35">
      <c r="C165" s="129" t="s">
        <v>64</v>
      </c>
      <c r="D165" s="254">
        <f>VLOOKUP(C165,'Input keuzevariabelen'!$B:$C,2,FALSE)</f>
        <v>1</v>
      </c>
      <c r="E165" s="130">
        <v>2023</v>
      </c>
      <c r="F165" s="131" t="s">
        <v>85</v>
      </c>
      <c r="G165" s="98">
        <f>VLOOKUP(H165,'Input keuzevariabelen'!$F:$J,2,FALSE)</f>
        <v>1</v>
      </c>
      <c r="H165" s="101" t="s">
        <v>26</v>
      </c>
      <c r="I165" s="279">
        <v>5660</v>
      </c>
      <c r="J165" s="99">
        <f t="shared" si="3"/>
        <v>5660</v>
      </c>
      <c r="K165" s="99" t="str">
        <f>VLOOKUP(H165,'Input keuzevariabelen'!$F:$J,3,FALSE)</f>
        <v>liter</v>
      </c>
      <c r="L165" s="99">
        <f>SUMIFS('Input keuzevariabelen'!$I:$I,'Input keuzevariabelen'!$F:$F,Data!H165,'Input keuzevariabelen'!$K:$K,Data!E165)</f>
        <v>2821</v>
      </c>
      <c r="M165" s="99" t="str">
        <f>VLOOKUP(H165,'Input keuzevariabelen'!$F:$J,5,FALSE)</f>
        <v>gram CO2/liter</v>
      </c>
      <c r="N165" s="99">
        <f t="shared" si="4"/>
        <v>15.96686</v>
      </c>
      <c r="O165" s="99" t="s">
        <v>154</v>
      </c>
      <c r="P165" s="107"/>
      <c r="Q165" s="108"/>
      <c r="R165" s="99">
        <f>SUMIFS('Input keuzevariabelen'!$P:$P,'Input keuzevariabelen'!$M:$M,Data!H165)</f>
        <v>3.2916000000000001E-2</v>
      </c>
      <c r="S165" s="100">
        <f t="shared" si="5"/>
        <v>186.30456000000001</v>
      </c>
    </row>
    <row r="166" spans="3:19" ht="17.399999999999999" thickTop="1" thickBot="1" x14ac:dyDescent="0.35">
      <c r="C166" s="132" t="s">
        <v>11</v>
      </c>
      <c r="D166" s="254">
        <f>VLOOKUP(C166,'Input keuzevariabelen'!$B:$C,2,FALSE)</f>
        <v>1</v>
      </c>
      <c r="E166" s="130">
        <v>2023</v>
      </c>
      <c r="F166" s="131" t="s">
        <v>85</v>
      </c>
      <c r="G166" s="98">
        <f>VLOOKUP(H166,'Input keuzevariabelen'!$F:$J,2,FALSE)</f>
        <v>1</v>
      </c>
      <c r="H166" s="101" t="s">
        <v>21</v>
      </c>
      <c r="I166" s="107">
        <v>62604</v>
      </c>
      <c r="J166" s="99">
        <f t="shared" si="3"/>
        <v>62604</v>
      </c>
      <c r="K166" s="99" t="str">
        <f>VLOOKUP(H166,'Input keuzevariabelen'!$F:$J,3,FALSE)</f>
        <v>m3</v>
      </c>
      <c r="L166" s="99">
        <f>SUMIFS('Input keuzevariabelen'!$I:$I,'Input keuzevariabelen'!$F:$F,Data!H166,'Input keuzevariabelen'!$K:$K,Data!E166)</f>
        <v>2079</v>
      </c>
      <c r="M166" s="99" t="str">
        <f>VLOOKUP(H166,'Input keuzevariabelen'!$F:$J,5,FALSE)</f>
        <v>gram CO2/m3</v>
      </c>
      <c r="N166" s="99">
        <f t="shared" si="4"/>
        <v>130.153716</v>
      </c>
      <c r="O166" s="107"/>
      <c r="P166" s="107"/>
      <c r="Q166" s="108" t="s">
        <v>129</v>
      </c>
      <c r="R166" s="99">
        <f>SUMIFS('Input keuzevariabelen'!$P:$P,'Input keuzevariabelen'!$M:$M,Data!H166)</f>
        <v>3.1649999999999998E-2</v>
      </c>
      <c r="S166" s="100">
        <f t="shared" si="5"/>
        <v>1981.4165999999998</v>
      </c>
    </row>
    <row r="167" spans="3:19" ht="17.399999999999999" thickTop="1" thickBot="1" x14ac:dyDescent="0.35">
      <c r="C167" s="133" t="s">
        <v>64</v>
      </c>
      <c r="D167" s="254">
        <f>VLOOKUP(C167,'Input keuzevariabelen'!$B:$C,2,FALSE)</f>
        <v>1</v>
      </c>
      <c r="E167" s="130">
        <v>2023</v>
      </c>
      <c r="F167" s="131" t="s">
        <v>85</v>
      </c>
      <c r="G167" s="98">
        <f>VLOOKUP(H167,'Input keuzevariabelen'!$F:$J,2,FALSE)</f>
        <v>1</v>
      </c>
      <c r="H167" s="101" t="s">
        <v>21</v>
      </c>
      <c r="I167" s="283">
        <v>354028</v>
      </c>
      <c r="J167" s="99">
        <f t="shared" si="3"/>
        <v>354028</v>
      </c>
      <c r="K167" s="99" t="str">
        <f>VLOOKUP(H167,'Input keuzevariabelen'!$F:$J,3,FALSE)</f>
        <v>m3</v>
      </c>
      <c r="L167" s="99">
        <f>SUMIFS('Input keuzevariabelen'!$I:$I,'Input keuzevariabelen'!$F:$F,Data!H167,'Input keuzevariabelen'!$K:$K,Data!E167)</f>
        <v>2079</v>
      </c>
      <c r="M167" s="99" t="str">
        <f>VLOOKUP(H167,'Input keuzevariabelen'!$F:$J,5,FALSE)</f>
        <v>gram CO2/m3</v>
      </c>
      <c r="N167" s="99">
        <f t="shared" si="4"/>
        <v>736.02421200000003</v>
      </c>
      <c r="O167" s="107"/>
      <c r="P167" s="107"/>
      <c r="Q167" s="108" t="s">
        <v>64</v>
      </c>
      <c r="R167" s="99">
        <f>SUMIFS('Input keuzevariabelen'!$P:$P,'Input keuzevariabelen'!$M:$M,Data!H167)</f>
        <v>3.1649999999999998E-2</v>
      </c>
      <c r="S167" s="100">
        <f t="shared" si="5"/>
        <v>11204.986199999999</v>
      </c>
    </row>
    <row r="168" spans="3:19" ht="17.399999999999999" thickTop="1" thickBot="1" x14ac:dyDescent="0.35">
      <c r="C168" s="135" t="s">
        <v>11</v>
      </c>
      <c r="D168" s="254">
        <f>VLOOKUP(C168,'Input keuzevariabelen'!$B:$C,2,FALSE)</f>
        <v>1</v>
      </c>
      <c r="E168" s="130">
        <v>2023</v>
      </c>
      <c r="F168" s="136" t="s">
        <v>85</v>
      </c>
      <c r="G168" s="98">
        <f>VLOOKUP(H168,'Input keuzevariabelen'!$F:$J,2,FALSE)</f>
        <v>2</v>
      </c>
      <c r="H168" s="107" t="s">
        <v>37</v>
      </c>
      <c r="I168" s="283">
        <v>395017</v>
      </c>
      <c r="J168" s="99">
        <f t="shared" si="3"/>
        <v>395017</v>
      </c>
      <c r="K168" s="99" t="str">
        <f>VLOOKUP(H168,'Input keuzevariabelen'!$F:$J,3,FALSE)</f>
        <v>kWh</v>
      </c>
      <c r="L168" s="99">
        <f>SUMIFS('Input keuzevariabelen'!$I:$I,'Input keuzevariabelen'!$F:$F,Data!H168,'Input keuzevariabelen'!$K:$K,Data!E168)</f>
        <v>456</v>
      </c>
      <c r="M168" s="99" t="str">
        <f>VLOOKUP(H168,'Input keuzevariabelen'!$F:$J,5,FALSE)</f>
        <v>gram CO2/kWh</v>
      </c>
      <c r="N168" s="99">
        <f t="shared" si="4"/>
        <v>180.12775199999999</v>
      </c>
      <c r="O168" s="107"/>
      <c r="P168" s="107"/>
      <c r="Q168" s="108"/>
      <c r="R168" s="99">
        <f>SUMIFS('Input keuzevariabelen'!$P:$P,'Input keuzevariabelen'!$M:$M,Data!H168)</f>
        <v>3.5999999999999999E-3</v>
      </c>
      <c r="S168" s="100">
        <f t="shared" si="5"/>
        <v>1422.0611999999999</v>
      </c>
    </row>
    <row r="169" spans="3:19" ht="17.399999999999999" thickTop="1" thickBot="1" x14ac:dyDescent="0.35">
      <c r="C169" s="135" t="s">
        <v>64</v>
      </c>
      <c r="D169" s="254">
        <f>VLOOKUP(C169,'Input keuzevariabelen'!$B:$C,2,FALSE)</f>
        <v>1</v>
      </c>
      <c r="E169" s="130">
        <v>2023</v>
      </c>
      <c r="F169" s="136" t="s">
        <v>85</v>
      </c>
      <c r="G169" s="98">
        <f>VLOOKUP(H169,'Input keuzevariabelen'!$F:$J,2,FALSE)</f>
        <v>2</v>
      </c>
      <c r="H169" s="107" t="s">
        <v>37</v>
      </c>
      <c r="I169" s="283">
        <v>594973</v>
      </c>
      <c r="J169" s="99">
        <f t="shared" si="3"/>
        <v>594973</v>
      </c>
      <c r="K169" s="99" t="str">
        <f>VLOOKUP(H169,'Input keuzevariabelen'!$F:$J,3,FALSE)</f>
        <v>kWh</v>
      </c>
      <c r="L169" s="99">
        <f>SUMIFS('Input keuzevariabelen'!$I:$I,'Input keuzevariabelen'!$F:$F,Data!H169,'Input keuzevariabelen'!$K:$K,Data!E169)</f>
        <v>456</v>
      </c>
      <c r="M169" s="99" t="str">
        <f>VLOOKUP(H169,'Input keuzevariabelen'!$F:$J,5,FALSE)</f>
        <v>gram CO2/kWh</v>
      </c>
      <c r="N169" s="99">
        <f t="shared" si="4"/>
        <v>271.30768799999998</v>
      </c>
      <c r="O169" s="107"/>
      <c r="P169" s="107"/>
      <c r="Q169" s="108"/>
      <c r="R169" s="99">
        <f>SUMIFS('Input keuzevariabelen'!$P:$P,'Input keuzevariabelen'!$M:$M,Data!H169)</f>
        <v>3.5999999999999999E-3</v>
      </c>
      <c r="S169" s="100">
        <f t="shared" si="5"/>
        <v>2141.9027999999998</v>
      </c>
    </row>
    <row r="170" spans="3:19" ht="17.399999999999999" thickTop="1" thickBot="1" x14ac:dyDescent="0.35">
      <c r="C170" s="135" t="s">
        <v>64</v>
      </c>
      <c r="D170" s="254">
        <v>1</v>
      </c>
      <c r="E170" s="130">
        <v>2023</v>
      </c>
      <c r="F170" s="136" t="s">
        <v>85</v>
      </c>
      <c r="G170" s="98">
        <v>2</v>
      </c>
      <c r="H170" s="107" t="s">
        <v>33</v>
      </c>
      <c r="I170" s="107">
        <v>0</v>
      </c>
      <c r="J170" s="99">
        <f t="shared" si="3"/>
        <v>0</v>
      </c>
      <c r="K170" s="99" t="s">
        <v>34</v>
      </c>
      <c r="L170" s="99">
        <f>SUMIFS('Input keuzevariabelen'!$I:$I,'Input keuzevariabelen'!$F:$F,Data!H170,'Input keuzevariabelen'!$K:$K,Data!E170)</f>
        <v>456</v>
      </c>
      <c r="M170" s="99" t="str">
        <f>VLOOKUP(H170,'Input keuzevariabelen'!$F:$J,5,FALSE)</f>
        <v>gram CO2/kWh</v>
      </c>
      <c r="N170" s="99">
        <f t="shared" si="4"/>
        <v>0</v>
      </c>
      <c r="O170" s="107"/>
      <c r="P170" s="107"/>
      <c r="Q170" s="108"/>
      <c r="R170" s="99">
        <f>SUMIFS('Input keuzevariabelen'!$P:$P,'Input keuzevariabelen'!$M:$M,Data!H170)</f>
        <v>3.5999999999999999E-3</v>
      </c>
      <c r="S170" s="100">
        <f t="shared" si="5"/>
        <v>0</v>
      </c>
    </row>
    <row r="171" spans="3:19" ht="17.399999999999999" thickTop="1" thickBot="1" x14ac:dyDescent="0.35">
      <c r="C171" s="135" t="s">
        <v>11</v>
      </c>
      <c r="D171" s="254">
        <f>VLOOKUP(C171,'Input keuzevariabelen'!$B:$C,2,FALSE)</f>
        <v>1</v>
      </c>
      <c r="E171" s="130">
        <v>2023</v>
      </c>
      <c r="F171" s="136" t="s">
        <v>85</v>
      </c>
      <c r="G171" s="98">
        <v>2</v>
      </c>
      <c r="H171" s="107" t="s">
        <v>43</v>
      </c>
      <c r="I171" s="283">
        <v>29886</v>
      </c>
      <c r="J171" s="99">
        <f t="shared" si="3"/>
        <v>29886</v>
      </c>
      <c r="K171" s="99" t="str">
        <f>VLOOKUP(H171,'Input keuzevariabelen'!$F:$J,3,FALSE)</f>
        <v>km</v>
      </c>
      <c r="L171" s="99">
        <f>SUMIFS('Input keuzevariabelen'!$I:$I,'Input keuzevariabelen'!$F:$F,Data!H171,'Input keuzevariabelen'!$K:$K,Data!E171)</f>
        <v>193</v>
      </c>
      <c r="M171" s="99" t="str">
        <f>VLOOKUP(H171,'Input keuzevariabelen'!$F:$J,5,FALSE)</f>
        <v>gram CO2/km</v>
      </c>
      <c r="N171" s="99">
        <f t="shared" si="4"/>
        <v>5.7679980000000004</v>
      </c>
      <c r="O171" s="107"/>
      <c r="P171" s="107"/>
      <c r="Q171" s="108"/>
      <c r="R171" s="99">
        <f>SUMIFS('Input keuzevariabelen'!$P:$P,'Input keuzevariabelen'!$M:$M,Data!H171)</f>
        <v>0</v>
      </c>
      <c r="S171" s="100">
        <f t="shared" si="5"/>
        <v>0</v>
      </c>
    </row>
    <row r="172" spans="3:19" ht="17.399999999999999" thickTop="1" thickBot="1" x14ac:dyDescent="0.35">
      <c r="C172" s="135" t="s">
        <v>64</v>
      </c>
      <c r="D172" s="254">
        <f>VLOOKUP(C172,'Input keuzevariabelen'!$B:$C,2,FALSE)</f>
        <v>1</v>
      </c>
      <c r="E172" s="130">
        <v>2023</v>
      </c>
      <c r="F172" s="136" t="s">
        <v>85</v>
      </c>
      <c r="G172" s="98">
        <v>2</v>
      </c>
      <c r="H172" s="107" t="s">
        <v>43</v>
      </c>
      <c r="I172" s="283">
        <v>2225</v>
      </c>
      <c r="J172" s="99">
        <f t="shared" si="3"/>
        <v>2225</v>
      </c>
      <c r="K172" s="99" t="str">
        <f>VLOOKUP(H172,'Input keuzevariabelen'!$F:$J,3,FALSE)</f>
        <v>km</v>
      </c>
      <c r="L172" s="99">
        <f>SUMIFS('Input keuzevariabelen'!$I:$I,'Input keuzevariabelen'!$F:$F,Data!H172,'Input keuzevariabelen'!$K:$K,Data!E172)</f>
        <v>193</v>
      </c>
      <c r="M172" s="99" t="str">
        <f>VLOOKUP(H172,'Input keuzevariabelen'!$F:$J,5,FALSE)</f>
        <v>gram CO2/km</v>
      </c>
      <c r="N172" s="99">
        <f t="shared" si="4"/>
        <v>0.429425</v>
      </c>
      <c r="O172" s="107"/>
      <c r="P172" s="107"/>
      <c r="Q172" s="108"/>
      <c r="R172" s="99">
        <f>SUMIFS('Input keuzevariabelen'!$P:$P,'Input keuzevariabelen'!$M:$M,Data!H172)</f>
        <v>0</v>
      </c>
      <c r="S172" s="100">
        <f t="shared" si="5"/>
        <v>0</v>
      </c>
    </row>
    <row r="173" spans="3:19" ht="17.399999999999999" thickTop="1" thickBot="1" x14ac:dyDescent="0.35">
      <c r="C173" s="135" t="s">
        <v>11</v>
      </c>
      <c r="D173" s="254">
        <v>1</v>
      </c>
      <c r="E173" s="130">
        <v>2023</v>
      </c>
      <c r="F173" s="136" t="s">
        <v>85</v>
      </c>
      <c r="G173" s="98">
        <v>2</v>
      </c>
      <c r="H173" s="107" t="s">
        <v>46</v>
      </c>
      <c r="I173" s="283">
        <v>7085.63</v>
      </c>
      <c r="J173" s="99">
        <f t="shared" si="3"/>
        <v>7085.63</v>
      </c>
      <c r="K173" s="99" t="s">
        <v>44</v>
      </c>
      <c r="L173" s="99">
        <f>SUMIFS('Input keuzevariabelen'!$I:$I,'Input keuzevariabelen'!$F:$F,Data!H173,'Input keuzevariabelen'!$K:$K,Data!E173)</f>
        <v>234</v>
      </c>
      <c r="M173" s="99" t="str">
        <f>VLOOKUP(H173,'Input keuzevariabelen'!$F:$J,5,FALSE)</f>
        <v>gram CO2/km</v>
      </c>
      <c r="N173" s="99">
        <f t="shared" si="4"/>
        <v>1.6580374199999999</v>
      </c>
      <c r="O173" s="249"/>
      <c r="P173" s="107"/>
      <c r="Q173" s="108"/>
      <c r="R173" s="99"/>
      <c r="S173" s="100"/>
    </row>
    <row r="174" spans="3:19" ht="17.399999999999999" thickTop="1" thickBot="1" x14ac:dyDescent="0.35">
      <c r="C174" s="135" t="s">
        <v>11</v>
      </c>
      <c r="D174" s="254">
        <v>1</v>
      </c>
      <c r="E174" s="130">
        <v>2023</v>
      </c>
      <c r="F174" s="136" t="s">
        <v>85</v>
      </c>
      <c r="G174" s="98">
        <v>2</v>
      </c>
      <c r="H174" s="107" t="s">
        <v>47</v>
      </c>
      <c r="I174" s="283">
        <v>79635.55</v>
      </c>
      <c r="J174" s="99">
        <f t="shared" si="3"/>
        <v>79635.55</v>
      </c>
      <c r="K174" s="99" t="s">
        <v>44</v>
      </c>
      <c r="L174" s="99">
        <f>SUMIFS('Input keuzevariabelen'!$I:$I,'Input keuzevariabelen'!$F:$F,Data!H174,'Input keuzevariabelen'!$K:$K,Data!E174)</f>
        <v>172</v>
      </c>
      <c r="M174" s="99" t="str">
        <f>VLOOKUP(H174,'Input keuzevariabelen'!$F:$J,5,FALSE)</f>
        <v>gram CO2/km</v>
      </c>
      <c r="N174" s="99">
        <f t="shared" si="4"/>
        <v>13.6973146</v>
      </c>
      <c r="O174" s="249"/>
      <c r="P174" s="107"/>
      <c r="Q174" s="108"/>
      <c r="R174" s="99"/>
      <c r="S174" s="100"/>
    </row>
    <row r="175" spans="3:19" ht="17.399999999999999" thickTop="1" thickBot="1" x14ac:dyDescent="0.35">
      <c r="C175" s="135" t="s">
        <v>11</v>
      </c>
      <c r="D175" s="254">
        <v>1</v>
      </c>
      <c r="E175" s="130">
        <v>2023</v>
      </c>
      <c r="F175" s="136" t="s">
        <v>85</v>
      </c>
      <c r="G175" s="98">
        <v>2</v>
      </c>
      <c r="H175" s="107" t="s">
        <v>48</v>
      </c>
      <c r="I175" s="283">
        <v>25563.33</v>
      </c>
      <c r="J175" s="99">
        <f t="shared" si="3"/>
        <v>25563.33</v>
      </c>
      <c r="K175" s="99" t="s">
        <v>44</v>
      </c>
      <c r="L175" s="99">
        <f>SUMIFS('Input keuzevariabelen'!$I:$I,'Input keuzevariabelen'!$F:$F,Data!H175,'Input keuzevariabelen'!$K:$K,Data!E175)</f>
        <v>157</v>
      </c>
      <c r="M175" s="99" t="str">
        <f>VLOOKUP(H175,'Input keuzevariabelen'!$F:$J,5,FALSE)</f>
        <v>gram CO2/km</v>
      </c>
      <c r="N175" s="99">
        <f t="shared" si="4"/>
        <v>4.0134428099999999</v>
      </c>
      <c r="O175" s="249"/>
      <c r="P175" s="107"/>
      <c r="Q175" s="108"/>
      <c r="R175" s="99"/>
      <c r="S175" s="100"/>
    </row>
    <row r="176" spans="3:19" ht="17.399999999999999" thickTop="1" thickBot="1" x14ac:dyDescent="0.35">
      <c r="C176" s="135" t="s">
        <v>64</v>
      </c>
      <c r="D176" s="254">
        <v>1</v>
      </c>
      <c r="E176" s="130">
        <v>2023</v>
      </c>
      <c r="F176" s="136" t="s">
        <v>85</v>
      </c>
      <c r="G176" s="98">
        <v>2</v>
      </c>
      <c r="H176" s="107" t="s">
        <v>46</v>
      </c>
      <c r="I176" s="283">
        <v>0</v>
      </c>
      <c r="J176" s="99">
        <f t="shared" si="3"/>
        <v>0</v>
      </c>
      <c r="K176" s="99" t="s">
        <v>44</v>
      </c>
      <c r="L176" s="99">
        <f>SUMIFS('Input keuzevariabelen'!$I:$I,'Input keuzevariabelen'!$F:$F,Data!H176,'Input keuzevariabelen'!$K:$K,Data!E176)</f>
        <v>234</v>
      </c>
      <c r="M176" s="99" t="str">
        <f>VLOOKUP(H176,'Input keuzevariabelen'!$F:$J,5,FALSE)</f>
        <v>gram CO2/km</v>
      </c>
      <c r="N176" s="99">
        <f t="shared" si="4"/>
        <v>0</v>
      </c>
      <c r="O176" s="249"/>
      <c r="P176" s="107"/>
      <c r="Q176" s="108"/>
      <c r="R176" s="99"/>
      <c r="S176" s="100"/>
    </row>
    <row r="177" spans="3:19" ht="17.399999999999999" thickTop="1" thickBot="1" x14ac:dyDescent="0.35">
      <c r="C177" s="135" t="s">
        <v>64</v>
      </c>
      <c r="D177" s="254">
        <v>1</v>
      </c>
      <c r="E177" s="130">
        <v>2023</v>
      </c>
      <c r="F177" s="136" t="s">
        <v>85</v>
      </c>
      <c r="G177" s="98">
        <v>2</v>
      </c>
      <c r="H177" s="107" t="s">
        <v>47</v>
      </c>
      <c r="I177" s="283">
        <v>8015.63</v>
      </c>
      <c r="J177" s="99">
        <f t="shared" si="3"/>
        <v>8015.63</v>
      </c>
      <c r="K177" s="99" t="s">
        <v>44</v>
      </c>
      <c r="L177" s="99">
        <f>SUMIFS('Input keuzevariabelen'!$I:$I,'Input keuzevariabelen'!$F:$F,Data!H177,'Input keuzevariabelen'!$K:$K,Data!E177)</f>
        <v>172</v>
      </c>
      <c r="M177" s="99" t="str">
        <f>VLOOKUP(H177,'Input keuzevariabelen'!$F:$J,5,FALSE)</f>
        <v>gram CO2/km</v>
      </c>
      <c r="N177" s="99">
        <f t="shared" si="4"/>
        <v>1.3786883600000002</v>
      </c>
      <c r="O177" s="249"/>
      <c r="P177" s="107"/>
      <c r="Q177" s="108"/>
      <c r="R177" s="99"/>
      <c r="S177" s="100"/>
    </row>
    <row r="178" spans="3:19" ht="17.399999999999999" thickTop="1" thickBot="1" x14ac:dyDescent="0.35">
      <c r="C178" s="135" t="s">
        <v>64</v>
      </c>
      <c r="D178" s="254">
        <v>1</v>
      </c>
      <c r="E178" s="130">
        <v>2023</v>
      </c>
      <c r="F178" s="136" t="s">
        <v>85</v>
      </c>
      <c r="G178" s="98">
        <v>2</v>
      </c>
      <c r="H178" s="107" t="s">
        <v>48</v>
      </c>
      <c r="I178" s="283">
        <v>25276.27</v>
      </c>
      <c r="J178" s="99">
        <f t="shared" si="3"/>
        <v>25276.27</v>
      </c>
      <c r="K178" s="99" t="s">
        <v>44</v>
      </c>
      <c r="L178" s="99">
        <f>SUMIFS('Input keuzevariabelen'!$I:$I,'Input keuzevariabelen'!$F:$F,Data!H178,'Input keuzevariabelen'!$K:$K,Data!E178)</f>
        <v>157</v>
      </c>
      <c r="M178" s="99" t="str">
        <f>VLOOKUP(H178,'Input keuzevariabelen'!$F:$J,5,FALSE)</f>
        <v>gram CO2/km</v>
      </c>
      <c r="N178" s="99">
        <f t="shared" si="4"/>
        <v>3.9683743900000001</v>
      </c>
      <c r="O178" s="99"/>
      <c r="P178" s="107"/>
      <c r="Q178" s="108"/>
      <c r="R178" s="99"/>
      <c r="S178" s="100"/>
    </row>
    <row r="179" spans="3:19" ht="17.399999999999999" thickTop="1" thickBot="1" x14ac:dyDescent="0.35">
      <c r="C179" s="135"/>
      <c r="D179" s="254" t="e">
        <f>VLOOKUP(C179,'Input keuzevariabelen'!$B:$C,2,FALSE)</f>
        <v>#N/A</v>
      </c>
      <c r="E179" s="130"/>
      <c r="F179" s="136"/>
      <c r="G179" s="98" t="e">
        <f>VLOOKUP(H179,'Input keuzevariabelen'!$F:$J,2,FALSE)</f>
        <v>#N/A</v>
      </c>
      <c r="H179" s="107"/>
      <c r="I179" s="107"/>
      <c r="J179" s="99" t="e">
        <f t="shared" si="3"/>
        <v>#N/A</v>
      </c>
      <c r="K179" s="99" t="e">
        <f>VLOOKUP(H179,'Input keuzevariabelen'!$F:$J,3,FALSE)</f>
        <v>#N/A</v>
      </c>
      <c r="L179" s="99">
        <f>SUMIFS('Input keuzevariabelen'!$I:$I,'Input keuzevariabelen'!$F:$F,Data!H179,'Input keuzevariabelen'!$K:$K,Data!E179)</f>
        <v>0</v>
      </c>
      <c r="M179" s="99" t="e">
        <f>VLOOKUP(H179,'Input keuzevariabelen'!$F:$J,5,FALSE)</f>
        <v>#N/A</v>
      </c>
      <c r="N179" s="99" t="e">
        <f t="shared" si="4"/>
        <v>#N/A</v>
      </c>
      <c r="O179" s="107"/>
      <c r="P179" s="107"/>
      <c r="Q179" s="108"/>
      <c r="R179" s="99">
        <f>SUMIFS('Input keuzevariabelen'!$P:$P,'Input keuzevariabelen'!$M:$M,Data!H179)</f>
        <v>0</v>
      </c>
      <c r="S179" s="100" t="e">
        <f t="shared" si="5"/>
        <v>#N/A</v>
      </c>
    </row>
    <row r="180" spans="3:19" ht="17.399999999999999" thickTop="1" thickBot="1" x14ac:dyDescent="0.35">
      <c r="C180" s="129" t="s">
        <v>11</v>
      </c>
      <c r="D180" s="254">
        <f>VLOOKUP(C180,'Input keuzevariabelen'!$B:$C,2,FALSE)</f>
        <v>1</v>
      </c>
      <c r="E180" s="130">
        <v>2023</v>
      </c>
      <c r="F180" s="131" t="s">
        <v>13</v>
      </c>
      <c r="G180" s="98">
        <f>VLOOKUP(H180,'Input keuzevariabelen'!$F:$J,2,FALSE)</f>
        <v>1</v>
      </c>
      <c r="H180" s="99" t="s">
        <v>25</v>
      </c>
      <c r="I180" s="279">
        <v>132514.48000000001</v>
      </c>
      <c r="J180" s="99">
        <f t="shared" si="3"/>
        <v>132514.48000000001</v>
      </c>
      <c r="K180" s="99" t="str">
        <f>VLOOKUP(H180,'Input keuzevariabelen'!$F:$J,3,FALSE)</f>
        <v>liter</v>
      </c>
      <c r="L180" s="99">
        <f>SUMIFS('Input keuzevariabelen'!$I:$I,'Input keuzevariabelen'!$F:$F,Data!H180,'Input keuzevariabelen'!$K:$K,Data!E180)</f>
        <v>3256</v>
      </c>
      <c r="M180" s="99" t="str">
        <f>VLOOKUP(H180,'Input keuzevariabelen'!$F:$J,5,FALSE)</f>
        <v>gram CO2/liter</v>
      </c>
      <c r="N180" s="99">
        <f t="shared" si="4"/>
        <v>431.46714688000003</v>
      </c>
      <c r="O180" s="107"/>
      <c r="P180" s="107"/>
      <c r="Q180" s="108"/>
      <c r="R180" s="99">
        <f>SUMIFS('Input keuzevariabelen'!$P:$P,'Input keuzevariabelen'!$M:$M,Data!H180)</f>
        <v>3.5448E-2</v>
      </c>
      <c r="S180" s="100">
        <f t="shared" si="5"/>
        <v>4697.3732870400008</v>
      </c>
    </row>
    <row r="181" spans="3:19" ht="17.399999999999999" thickTop="1" thickBot="1" x14ac:dyDescent="0.35">
      <c r="C181" s="129" t="s">
        <v>11</v>
      </c>
      <c r="D181" s="254">
        <f>VLOOKUP(C181,'Input keuzevariabelen'!$B:$C,2,FALSE)</f>
        <v>1</v>
      </c>
      <c r="E181" s="130">
        <v>2023</v>
      </c>
      <c r="F181" s="131" t="s">
        <v>13</v>
      </c>
      <c r="G181" s="98">
        <f>VLOOKUP(H181,'Input keuzevariabelen'!$F:$J,2,FALSE)</f>
        <v>1</v>
      </c>
      <c r="H181" s="101" t="s">
        <v>26</v>
      </c>
      <c r="I181" s="279">
        <v>379585.69</v>
      </c>
      <c r="J181" s="99">
        <f t="shared" si="3"/>
        <v>379585.69</v>
      </c>
      <c r="K181" s="99" t="str">
        <f>VLOOKUP(H181,'Input keuzevariabelen'!$F:$J,3,FALSE)</f>
        <v>liter</v>
      </c>
      <c r="L181" s="99">
        <f>SUMIFS('Input keuzevariabelen'!$I:$I,'Input keuzevariabelen'!$F:$F,Data!H181,'Input keuzevariabelen'!$K:$K,Data!E181)</f>
        <v>2821</v>
      </c>
      <c r="M181" s="99" t="str">
        <f>VLOOKUP(H181,'Input keuzevariabelen'!$F:$J,5,FALSE)</f>
        <v>gram CO2/liter</v>
      </c>
      <c r="N181" s="99">
        <f t="shared" si="4"/>
        <v>1070.81123149</v>
      </c>
      <c r="O181" s="107"/>
      <c r="P181" s="107"/>
      <c r="Q181" s="108"/>
      <c r="R181" s="99">
        <f>SUMIFS('Input keuzevariabelen'!$P:$P,'Input keuzevariabelen'!$M:$M,Data!H181)</f>
        <v>3.2916000000000001E-2</v>
      </c>
      <c r="S181" s="100">
        <f t="shared" si="5"/>
        <v>12494.44257204</v>
      </c>
    </row>
    <row r="182" spans="3:19" ht="17.399999999999999" thickTop="1" thickBot="1" x14ac:dyDescent="0.35">
      <c r="C182" s="129" t="s">
        <v>64</v>
      </c>
      <c r="D182" s="254">
        <f>VLOOKUP(C182,'Input keuzevariabelen'!$B:$C,2,FALSE)</f>
        <v>1</v>
      </c>
      <c r="E182" s="130">
        <v>2023</v>
      </c>
      <c r="F182" s="131" t="s">
        <v>13</v>
      </c>
      <c r="G182" s="98">
        <f>VLOOKUP(H182,'Input keuzevariabelen'!$F:$J,2,FALSE)</f>
        <v>1</v>
      </c>
      <c r="H182" s="99" t="s">
        <v>25</v>
      </c>
      <c r="I182" s="107">
        <v>0</v>
      </c>
      <c r="J182" s="99">
        <f t="shared" si="3"/>
        <v>0</v>
      </c>
      <c r="K182" s="99" t="str">
        <f>VLOOKUP(H182,'Input keuzevariabelen'!$F:$J,3,FALSE)</f>
        <v>liter</v>
      </c>
      <c r="L182" s="99">
        <f>SUMIFS('Input keuzevariabelen'!$I:$I,'Input keuzevariabelen'!$F:$F,Data!H182,'Input keuzevariabelen'!$K:$K,Data!E182)</f>
        <v>3256</v>
      </c>
      <c r="M182" s="99" t="str">
        <f>VLOOKUP(H182,'Input keuzevariabelen'!$F:$J,5,FALSE)</f>
        <v>gram CO2/liter</v>
      </c>
      <c r="N182" s="99">
        <f t="shared" si="4"/>
        <v>0</v>
      </c>
      <c r="O182" s="107"/>
      <c r="P182" s="107"/>
      <c r="Q182" s="108"/>
      <c r="R182" s="99">
        <f>SUMIFS('Input keuzevariabelen'!$P:$P,'Input keuzevariabelen'!$M:$M,Data!H182)</f>
        <v>3.5448E-2</v>
      </c>
      <c r="S182" s="100">
        <f t="shared" si="5"/>
        <v>0</v>
      </c>
    </row>
    <row r="183" spans="3:19" ht="17.399999999999999" thickTop="1" thickBot="1" x14ac:dyDescent="0.35">
      <c r="C183" s="129" t="s">
        <v>64</v>
      </c>
      <c r="D183" s="254">
        <f>VLOOKUP(C183,'Input keuzevariabelen'!$B:$C,2,FALSE)</f>
        <v>1</v>
      </c>
      <c r="E183" s="130">
        <v>2023</v>
      </c>
      <c r="F183" s="131" t="s">
        <v>13</v>
      </c>
      <c r="G183" s="98">
        <f>VLOOKUP(H183,'Input keuzevariabelen'!$F:$J,2,FALSE)</f>
        <v>1</v>
      </c>
      <c r="H183" s="101" t="s">
        <v>26</v>
      </c>
      <c r="I183" s="279">
        <v>10934.56</v>
      </c>
      <c r="J183" s="99">
        <f t="shared" si="3"/>
        <v>10934.56</v>
      </c>
      <c r="K183" s="99" t="str">
        <f>VLOOKUP(H183,'Input keuzevariabelen'!$F:$J,3,FALSE)</f>
        <v>liter</v>
      </c>
      <c r="L183" s="99">
        <f>SUMIFS('Input keuzevariabelen'!$I:$I,'Input keuzevariabelen'!$F:$F,Data!H183,'Input keuzevariabelen'!$K:$K,Data!E183)</f>
        <v>2821</v>
      </c>
      <c r="M183" s="99" t="str">
        <f>VLOOKUP(H183,'Input keuzevariabelen'!$F:$J,5,FALSE)</f>
        <v>gram CO2/liter</v>
      </c>
      <c r="N183" s="99">
        <f t="shared" si="4"/>
        <v>30.846393759999998</v>
      </c>
      <c r="O183" s="107"/>
      <c r="P183" s="107"/>
      <c r="Q183" s="108"/>
      <c r="R183" s="99">
        <f>SUMIFS('Input keuzevariabelen'!$P:$P,'Input keuzevariabelen'!$M:$M,Data!H183)</f>
        <v>3.2916000000000001E-2</v>
      </c>
      <c r="S183" s="100">
        <f t="shared" si="5"/>
        <v>359.92197695999999</v>
      </c>
    </row>
    <row r="184" spans="3:19" ht="17.399999999999999" thickTop="1" thickBot="1" x14ac:dyDescent="0.35">
      <c r="C184" s="132" t="s">
        <v>11</v>
      </c>
      <c r="D184" s="254">
        <f>VLOOKUP(C184,'Input keuzevariabelen'!$B:$C,2,FALSE)</f>
        <v>1</v>
      </c>
      <c r="E184" s="130">
        <v>2023</v>
      </c>
      <c r="F184" s="131" t="s">
        <v>13</v>
      </c>
      <c r="G184" s="98">
        <f>VLOOKUP(H184,'Input keuzevariabelen'!$F:$J,2,FALSE)</f>
        <v>1</v>
      </c>
      <c r="H184" s="101" t="s">
        <v>21</v>
      </c>
      <c r="I184" s="283">
        <f>98333+3299</f>
        <v>101632</v>
      </c>
      <c r="J184" s="99">
        <f t="shared" si="3"/>
        <v>101632</v>
      </c>
      <c r="K184" s="99" t="str">
        <f>VLOOKUP(H184,'Input keuzevariabelen'!$F:$J,3,FALSE)</f>
        <v>m3</v>
      </c>
      <c r="L184" s="99">
        <f>SUMIFS('Input keuzevariabelen'!$I:$I,'Input keuzevariabelen'!$F:$F,Data!H184,'Input keuzevariabelen'!$K:$K,Data!E184)</f>
        <v>2079</v>
      </c>
      <c r="M184" s="99" t="str">
        <f>VLOOKUP(H184,'Input keuzevariabelen'!$F:$J,5,FALSE)</f>
        <v>gram CO2/m3</v>
      </c>
      <c r="N184" s="99">
        <f t="shared" si="4"/>
        <v>211.29292799999999</v>
      </c>
      <c r="O184" s="107"/>
      <c r="P184" s="107"/>
      <c r="Q184" s="108" t="s">
        <v>129</v>
      </c>
      <c r="R184" s="99">
        <f>SUMIFS('Input keuzevariabelen'!$P:$P,'Input keuzevariabelen'!$M:$M,Data!H184)</f>
        <v>3.1649999999999998E-2</v>
      </c>
      <c r="S184" s="100">
        <f t="shared" si="5"/>
        <v>3216.6527999999998</v>
      </c>
    </row>
    <row r="185" spans="3:19" ht="17.399999999999999" thickTop="1" thickBot="1" x14ac:dyDescent="0.35">
      <c r="C185" s="133" t="s">
        <v>64</v>
      </c>
      <c r="D185" s="254">
        <f>VLOOKUP(C185,'Input keuzevariabelen'!$B:$C,2,FALSE)</f>
        <v>1</v>
      </c>
      <c r="E185" s="130">
        <v>2023</v>
      </c>
      <c r="F185" s="131" t="s">
        <v>13</v>
      </c>
      <c r="G185" s="98">
        <f>VLOOKUP(H185,'Input keuzevariabelen'!$F:$J,2,FALSE)</f>
        <v>1</v>
      </c>
      <c r="H185" s="101" t="s">
        <v>21</v>
      </c>
      <c r="I185" s="283">
        <v>666981</v>
      </c>
      <c r="J185" s="99">
        <f t="shared" si="3"/>
        <v>666981</v>
      </c>
      <c r="K185" s="99" t="str">
        <f>VLOOKUP(H185,'Input keuzevariabelen'!$F:$J,3,FALSE)</f>
        <v>m3</v>
      </c>
      <c r="L185" s="99">
        <f>SUMIFS('Input keuzevariabelen'!$I:$I,'Input keuzevariabelen'!$F:$F,Data!H185,'Input keuzevariabelen'!$K:$K,Data!E185)</f>
        <v>2079</v>
      </c>
      <c r="M185" s="99" t="str">
        <f>VLOOKUP(H185,'Input keuzevariabelen'!$F:$J,5,FALSE)</f>
        <v>gram CO2/m3</v>
      </c>
      <c r="N185" s="99">
        <f t="shared" si="4"/>
        <v>1386.653499</v>
      </c>
      <c r="O185" s="107"/>
      <c r="P185" s="107"/>
      <c r="Q185" s="108" t="s">
        <v>64</v>
      </c>
      <c r="R185" s="99">
        <f>SUMIFS('Input keuzevariabelen'!$P:$P,'Input keuzevariabelen'!$M:$M,Data!H185)</f>
        <v>3.1649999999999998E-2</v>
      </c>
      <c r="S185" s="100">
        <f t="shared" si="5"/>
        <v>21109.948649999998</v>
      </c>
    </row>
    <row r="186" spans="3:19" ht="17.399999999999999" thickTop="1" thickBot="1" x14ac:dyDescent="0.35">
      <c r="C186" s="135" t="s">
        <v>11</v>
      </c>
      <c r="D186" s="254">
        <f>VLOOKUP(C186,'Input keuzevariabelen'!$B:$C,2,FALSE)</f>
        <v>1</v>
      </c>
      <c r="E186" s="130">
        <v>2023</v>
      </c>
      <c r="F186" s="136" t="s">
        <v>13</v>
      </c>
      <c r="G186" s="98">
        <f>VLOOKUP(H186,'Input keuzevariabelen'!$F:$J,2,FALSE)</f>
        <v>2</v>
      </c>
      <c r="H186" s="107" t="s">
        <v>37</v>
      </c>
      <c r="I186" s="283">
        <v>766797</v>
      </c>
      <c r="J186" s="99">
        <f t="shared" si="3"/>
        <v>766797</v>
      </c>
      <c r="K186" s="99" t="str">
        <f>VLOOKUP(H186,'Input keuzevariabelen'!$F:$J,3,FALSE)</f>
        <v>kWh</v>
      </c>
      <c r="L186" s="99">
        <f>SUMIFS('Input keuzevariabelen'!$I:$I,'Input keuzevariabelen'!$F:$F,Data!H186,'Input keuzevariabelen'!$K:$K,Data!E186)</f>
        <v>456</v>
      </c>
      <c r="M186" s="99" t="str">
        <f>VLOOKUP(H186,'Input keuzevariabelen'!$F:$J,5,FALSE)</f>
        <v>gram CO2/kWh</v>
      </c>
      <c r="N186" s="99">
        <f t="shared" si="4"/>
        <v>349.65943199999998</v>
      </c>
      <c r="O186" s="107"/>
      <c r="P186" s="107"/>
      <c r="Q186" s="108"/>
      <c r="R186" s="99">
        <f>SUMIFS('Input keuzevariabelen'!$P:$P,'Input keuzevariabelen'!$M:$M,Data!H186)</f>
        <v>3.5999999999999999E-3</v>
      </c>
      <c r="S186" s="100">
        <f t="shared" si="5"/>
        <v>2760.4692</v>
      </c>
    </row>
    <row r="187" spans="3:19" ht="17.399999999999999" thickTop="1" thickBot="1" x14ac:dyDescent="0.35">
      <c r="C187" s="135" t="s">
        <v>64</v>
      </c>
      <c r="D187" s="254">
        <f>VLOOKUP(C187,'Input keuzevariabelen'!$B:$C,2,FALSE)</f>
        <v>1</v>
      </c>
      <c r="E187" s="130">
        <v>2023</v>
      </c>
      <c r="F187" s="136" t="s">
        <v>13</v>
      </c>
      <c r="G187" s="98">
        <f>VLOOKUP(H187,'Input keuzevariabelen'!$F:$J,2,FALSE)</f>
        <v>2</v>
      </c>
      <c r="H187" s="107" t="s">
        <v>37</v>
      </c>
      <c r="I187" s="283">
        <v>2342033</v>
      </c>
      <c r="J187" s="99">
        <f t="shared" si="3"/>
        <v>2342033</v>
      </c>
      <c r="K187" s="99" t="str">
        <f>VLOOKUP(H187,'Input keuzevariabelen'!$F:$J,3,FALSE)</f>
        <v>kWh</v>
      </c>
      <c r="L187" s="99">
        <f>SUMIFS('Input keuzevariabelen'!$I:$I,'Input keuzevariabelen'!$F:$F,Data!H187,'Input keuzevariabelen'!$K:$K,Data!E187)</f>
        <v>456</v>
      </c>
      <c r="M187" s="99" t="str">
        <f>VLOOKUP(H187,'Input keuzevariabelen'!$F:$J,5,FALSE)</f>
        <v>gram CO2/kWh</v>
      </c>
      <c r="N187" s="99">
        <f t="shared" si="4"/>
        <v>1067.967048</v>
      </c>
      <c r="O187" s="107"/>
      <c r="P187" s="107"/>
      <c r="Q187" s="108"/>
      <c r="R187" s="99">
        <f>SUMIFS('Input keuzevariabelen'!$P:$P,'Input keuzevariabelen'!$M:$M,Data!H187)</f>
        <v>3.5999999999999999E-3</v>
      </c>
      <c r="S187" s="100">
        <f t="shared" si="5"/>
        <v>8431.3187999999991</v>
      </c>
    </row>
    <row r="188" spans="3:19" ht="17.399999999999999" thickTop="1" thickBot="1" x14ac:dyDescent="0.35">
      <c r="C188" s="135" t="s">
        <v>64</v>
      </c>
      <c r="D188" s="254">
        <v>1</v>
      </c>
      <c r="E188" s="130">
        <v>2023</v>
      </c>
      <c r="F188" s="136" t="s">
        <v>13</v>
      </c>
      <c r="G188" s="98">
        <v>2</v>
      </c>
      <c r="H188" s="107" t="s">
        <v>33</v>
      </c>
      <c r="I188" s="107">
        <v>0</v>
      </c>
      <c r="J188" s="99">
        <f t="shared" ref="J188:J250" si="37">I188*D188</f>
        <v>0</v>
      </c>
      <c r="K188" s="99" t="str">
        <f>VLOOKUP(H188,'Input keuzevariabelen'!$F:$J,3,FALSE)</f>
        <v>kWh</v>
      </c>
      <c r="L188" s="99">
        <f>SUMIFS('Input keuzevariabelen'!$I:$I,'Input keuzevariabelen'!$F:$F,Data!H188,'Input keuzevariabelen'!$K:$K,Data!E188)</f>
        <v>456</v>
      </c>
      <c r="M188" s="99" t="str">
        <f>VLOOKUP(H188,'Input keuzevariabelen'!$F:$J,5,FALSE)</f>
        <v>gram CO2/kWh</v>
      </c>
      <c r="N188" s="99">
        <f t="shared" ref="N188:N250" si="38">J188*L188/1000000</f>
        <v>0</v>
      </c>
      <c r="O188" s="107"/>
      <c r="P188" s="107"/>
      <c r="Q188" s="108"/>
      <c r="R188" s="99">
        <f>SUMIFS('Input keuzevariabelen'!$P:$P,'Input keuzevariabelen'!$M:$M,Data!H188)</f>
        <v>3.5999999999999999E-3</v>
      </c>
      <c r="S188" s="100">
        <f t="shared" ref="S188:S250" si="39">J188*R188</f>
        <v>0</v>
      </c>
    </row>
    <row r="189" spans="3:19" ht="17.399999999999999" thickTop="1" thickBot="1" x14ac:dyDescent="0.35">
      <c r="C189" s="135" t="s">
        <v>11</v>
      </c>
      <c r="D189" s="254">
        <f>VLOOKUP(C189,'Input keuzevariabelen'!$B:$C,2,FALSE)</f>
        <v>1</v>
      </c>
      <c r="E189" s="130">
        <v>2023</v>
      </c>
      <c r="F189" s="136" t="s">
        <v>13</v>
      </c>
      <c r="G189" s="98">
        <v>2</v>
      </c>
      <c r="H189" s="107" t="s">
        <v>43</v>
      </c>
      <c r="I189" s="283">
        <f>10364+18732+29886</f>
        <v>58982</v>
      </c>
      <c r="J189" s="99">
        <f t="shared" si="37"/>
        <v>58982</v>
      </c>
      <c r="K189" s="99" t="str">
        <f>VLOOKUP(H189,'Input keuzevariabelen'!$F:$J,3,FALSE)</f>
        <v>km</v>
      </c>
      <c r="L189" s="99">
        <f>SUMIFS('Input keuzevariabelen'!$I:$I,'Input keuzevariabelen'!$F:$F,Data!H189,'Input keuzevariabelen'!$K:$K,Data!E189)</f>
        <v>193</v>
      </c>
      <c r="M189" s="99" t="str">
        <f>VLOOKUP(H189,'Input keuzevariabelen'!$F:$J,5,FALSE)</f>
        <v>gram CO2/km</v>
      </c>
      <c r="N189" s="99">
        <f t="shared" si="38"/>
        <v>11.383526</v>
      </c>
      <c r="O189" s="107"/>
      <c r="P189" s="107"/>
      <c r="Q189" s="108"/>
      <c r="R189" s="99">
        <f>SUMIFS('Input keuzevariabelen'!$P:$P,'Input keuzevariabelen'!$M:$M,Data!H189)</f>
        <v>0</v>
      </c>
      <c r="S189" s="100">
        <f t="shared" si="39"/>
        <v>0</v>
      </c>
    </row>
    <row r="190" spans="3:19" ht="17.399999999999999" thickTop="1" thickBot="1" x14ac:dyDescent="0.35">
      <c r="C190" s="135" t="s">
        <v>64</v>
      </c>
      <c r="D190" s="254">
        <f>VLOOKUP(C190,'Input keuzevariabelen'!$B:$C,2,FALSE)</f>
        <v>1</v>
      </c>
      <c r="E190" s="130">
        <v>2023</v>
      </c>
      <c r="F190" s="136" t="s">
        <v>13</v>
      </c>
      <c r="G190" s="98">
        <v>2</v>
      </c>
      <c r="H190" s="107" t="s">
        <v>43</v>
      </c>
      <c r="I190" s="283">
        <f>1226+1440+2225</f>
        <v>4891</v>
      </c>
      <c r="J190" s="99">
        <f>I190*D190</f>
        <v>4891</v>
      </c>
      <c r="K190" s="99" t="str">
        <f>VLOOKUP(H190,'Input keuzevariabelen'!$F:$J,3,FALSE)</f>
        <v>km</v>
      </c>
      <c r="L190" s="99">
        <f>SUMIFS('Input keuzevariabelen'!$I:$I,'Input keuzevariabelen'!$F:$F,Data!H190,'Input keuzevariabelen'!$K:$K,Data!E190)</f>
        <v>193</v>
      </c>
      <c r="M190" s="99" t="str">
        <f>VLOOKUP(H190,'Input keuzevariabelen'!$F:$J,5,FALSE)</f>
        <v>gram CO2/km</v>
      </c>
      <c r="N190" s="99">
        <f t="shared" si="38"/>
        <v>0.943963</v>
      </c>
      <c r="O190" s="107"/>
      <c r="P190" s="107"/>
      <c r="Q190" s="108"/>
      <c r="R190" s="99">
        <f>SUMIFS('Input keuzevariabelen'!$P:$P,'Input keuzevariabelen'!$M:$M,Data!H190)</f>
        <v>0</v>
      </c>
      <c r="S190" s="100">
        <f t="shared" si="39"/>
        <v>0</v>
      </c>
    </row>
    <row r="191" spans="3:19" ht="17.399999999999999" thickTop="1" thickBot="1" x14ac:dyDescent="0.35">
      <c r="C191" s="135" t="s">
        <v>11</v>
      </c>
      <c r="D191" s="254">
        <v>1</v>
      </c>
      <c r="E191" s="130">
        <v>2023</v>
      </c>
      <c r="F191" s="136" t="s">
        <v>13</v>
      </c>
      <c r="G191" s="98">
        <v>2</v>
      </c>
      <c r="H191" s="107" t="s">
        <v>39</v>
      </c>
      <c r="I191" s="283">
        <v>224486.27</v>
      </c>
      <c r="J191" s="99">
        <f>I191*D191</f>
        <v>224486.27</v>
      </c>
      <c r="K191" s="99" t="str">
        <f>VLOOKUP(H191,'Input keuzevariabelen'!$F:$J,3,FALSE)</f>
        <v>kWh</v>
      </c>
      <c r="L191" s="99">
        <f>SUMIFS('Input keuzevariabelen'!$I:$I,'Input keuzevariabelen'!$F:$F,Data!H191,'Input keuzevariabelen'!$K:$K,Data!E191)</f>
        <v>456</v>
      </c>
      <c r="M191" s="99" t="str">
        <f>VLOOKUP(H191,'Input keuzevariabelen'!$F:$J,5,FALSE)</f>
        <v>gram CO2/kWh</v>
      </c>
      <c r="N191" s="99">
        <f t="shared" si="38"/>
        <v>102.36573911999999</v>
      </c>
      <c r="O191" s="107"/>
      <c r="P191" s="107"/>
      <c r="Q191" s="108"/>
      <c r="R191" s="99">
        <f>SUMIFS('Input keuzevariabelen'!$P:$P,'Input keuzevariabelen'!$M:$M,Data!H191)</f>
        <v>3.5999999999999999E-3</v>
      </c>
      <c r="S191" s="100">
        <f t="shared" si="39"/>
        <v>808.1505719999999</v>
      </c>
    </row>
    <row r="192" spans="3:19" ht="17.399999999999999" thickTop="1" thickBot="1" x14ac:dyDescent="0.35">
      <c r="C192" s="135" t="s">
        <v>11</v>
      </c>
      <c r="D192" s="254">
        <v>1</v>
      </c>
      <c r="E192" s="130">
        <v>2023</v>
      </c>
      <c r="F192" s="136" t="s">
        <v>13</v>
      </c>
      <c r="G192" s="98">
        <v>2</v>
      </c>
      <c r="H192" s="107" t="s">
        <v>46</v>
      </c>
      <c r="I192" s="283">
        <v>10023.49</v>
      </c>
      <c r="J192" s="99">
        <f t="shared" si="37"/>
        <v>10023.49</v>
      </c>
      <c r="K192" s="99" t="str">
        <f>VLOOKUP(H192,'Input keuzevariabelen'!$F:$J,3,FALSE)</f>
        <v>km</v>
      </c>
      <c r="L192" s="99">
        <f>SUMIFS('Input keuzevariabelen'!$I:$I,'Input keuzevariabelen'!$F:$F,Data!H192,'Input keuzevariabelen'!$K:$K,Data!E192)</f>
        <v>234</v>
      </c>
      <c r="M192" s="99" t="str">
        <f>VLOOKUP(H192,'Input keuzevariabelen'!$F:$J,5,FALSE)</f>
        <v>gram CO2/km</v>
      </c>
      <c r="N192" s="99">
        <f t="shared" si="38"/>
        <v>2.3454966600000002</v>
      </c>
      <c r="O192" s="107"/>
      <c r="P192" s="107"/>
      <c r="Q192" s="108"/>
      <c r="R192" s="99">
        <f>SUMIFS('Input keuzevariabelen'!$P:$P,'Input keuzevariabelen'!$M:$M,Data!H192)</f>
        <v>0</v>
      </c>
      <c r="S192" s="100">
        <f t="shared" si="39"/>
        <v>0</v>
      </c>
    </row>
    <row r="193" spans="3:19" ht="17.399999999999999" thickTop="1" thickBot="1" x14ac:dyDescent="0.35">
      <c r="C193" s="135" t="s">
        <v>11</v>
      </c>
      <c r="D193" s="254">
        <v>1</v>
      </c>
      <c r="E193" s="130">
        <v>2023</v>
      </c>
      <c r="F193" s="136" t="s">
        <v>13</v>
      </c>
      <c r="G193" s="98">
        <v>2</v>
      </c>
      <c r="H193" s="107" t="s">
        <v>47</v>
      </c>
      <c r="I193" s="283">
        <v>183329.97</v>
      </c>
      <c r="J193" s="99">
        <f t="shared" si="37"/>
        <v>183329.97</v>
      </c>
      <c r="K193" s="99" t="str">
        <f>VLOOKUP(H193,'Input keuzevariabelen'!$F:$J,3,FALSE)</f>
        <v>km</v>
      </c>
      <c r="L193" s="99">
        <f>SUMIFS('Input keuzevariabelen'!$I:$I,'Input keuzevariabelen'!$F:$F,Data!H193,'Input keuzevariabelen'!$K:$K,Data!E193)</f>
        <v>172</v>
      </c>
      <c r="M193" s="99" t="str">
        <f>VLOOKUP(H193,'Input keuzevariabelen'!$F:$J,5,FALSE)</f>
        <v>gram CO2/km</v>
      </c>
      <c r="N193" s="99">
        <f t="shared" si="38"/>
        <v>31.532754839999999</v>
      </c>
      <c r="O193" s="107"/>
      <c r="P193" s="107"/>
      <c r="Q193" s="108"/>
      <c r="R193" s="99">
        <f>SUMIFS('Input keuzevariabelen'!$P:$P,'Input keuzevariabelen'!$M:$M,Data!H193)</f>
        <v>0</v>
      </c>
      <c r="S193" s="100">
        <f t="shared" si="39"/>
        <v>0</v>
      </c>
    </row>
    <row r="194" spans="3:19" ht="17.399999999999999" thickTop="1" thickBot="1" x14ac:dyDescent="0.35">
      <c r="C194" s="135" t="s">
        <v>11</v>
      </c>
      <c r="D194" s="254">
        <v>1</v>
      </c>
      <c r="E194" s="130">
        <v>2023</v>
      </c>
      <c r="F194" s="136" t="s">
        <v>13</v>
      </c>
      <c r="G194" s="98">
        <v>2</v>
      </c>
      <c r="H194" s="107" t="s">
        <v>48</v>
      </c>
      <c r="I194" s="283">
        <v>65540.22</v>
      </c>
      <c r="J194" s="99">
        <f t="shared" si="37"/>
        <v>65540.22</v>
      </c>
      <c r="K194" s="99" t="str">
        <f>VLOOKUP(H194,'Input keuzevariabelen'!$F:$J,3,FALSE)</f>
        <v>km</v>
      </c>
      <c r="L194" s="99">
        <f>SUMIFS('Input keuzevariabelen'!$I:$I,'Input keuzevariabelen'!$F:$F,Data!H194,'Input keuzevariabelen'!$K:$K,Data!E194)</f>
        <v>157</v>
      </c>
      <c r="M194" s="99" t="str">
        <f>VLOOKUP(H194,'Input keuzevariabelen'!$F:$J,5,FALSE)</f>
        <v>gram CO2/km</v>
      </c>
      <c r="N194" s="99">
        <f t="shared" si="38"/>
        <v>10.289814540000002</v>
      </c>
      <c r="O194" s="107"/>
      <c r="P194" s="107"/>
      <c r="Q194" s="108"/>
      <c r="R194" s="99">
        <f>SUMIFS('Input keuzevariabelen'!$P:$P,'Input keuzevariabelen'!$M:$M,Data!H194)</f>
        <v>0</v>
      </c>
      <c r="S194" s="100">
        <f t="shared" si="39"/>
        <v>0</v>
      </c>
    </row>
    <row r="195" spans="3:19" ht="17.399999999999999" thickTop="1" thickBot="1" x14ac:dyDescent="0.35">
      <c r="C195" s="135" t="s">
        <v>64</v>
      </c>
      <c r="D195" s="254">
        <v>1</v>
      </c>
      <c r="E195" s="130">
        <v>2023</v>
      </c>
      <c r="F195" s="136" t="s">
        <v>13</v>
      </c>
      <c r="G195" s="98">
        <v>2</v>
      </c>
      <c r="H195" s="107" t="s">
        <v>46</v>
      </c>
      <c r="I195" s="107">
        <v>0</v>
      </c>
      <c r="J195" s="99">
        <f t="shared" si="37"/>
        <v>0</v>
      </c>
      <c r="K195" s="99" t="str">
        <f>VLOOKUP(H195,'Input keuzevariabelen'!$F:$J,3,FALSE)</f>
        <v>km</v>
      </c>
      <c r="L195" s="99">
        <f>SUMIFS('Input keuzevariabelen'!$I:$I,'Input keuzevariabelen'!$F:$F,Data!H195,'Input keuzevariabelen'!$K:$K,Data!E195)</f>
        <v>234</v>
      </c>
      <c r="M195" s="99" t="str">
        <f>VLOOKUP(H195,'Input keuzevariabelen'!$F:$J,5,FALSE)</f>
        <v>gram CO2/km</v>
      </c>
      <c r="N195" s="99">
        <f t="shared" si="38"/>
        <v>0</v>
      </c>
      <c r="O195" s="107"/>
      <c r="P195" s="107"/>
      <c r="Q195" s="108"/>
      <c r="R195" s="99">
        <f>SUMIFS('Input keuzevariabelen'!$P:$P,'Input keuzevariabelen'!$M:$M,Data!H195)</f>
        <v>0</v>
      </c>
      <c r="S195" s="100">
        <f t="shared" si="39"/>
        <v>0</v>
      </c>
    </row>
    <row r="196" spans="3:19" ht="17.399999999999999" thickTop="1" thickBot="1" x14ac:dyDescent="0.35">
      <c r="C196" s="135" t="s">
        <v>64</v>
      </c>
      <c r="D196" s="254">
        <v>1</v>
      </c>
      <c r="E196" s="130">
        <v>2023</v>
      </c>
      <c r="F196" s="136" t="s">
        <v>13</v>
      </c>
      <c r="G196" s="98">
        <v>2</v>
      </c>
      <c r="H196" s="107" t="s">
        <v>47</v>
      </c>
      <c r="I196" s="283">
        <v>8015.63</v>
      </c>
      <c r="J196" s="99">
        <f t="shared" si="37"/>
        <v>8015.63</v>
      </c>
      <c r="K196" s="99" t="str">
        <f>VLOOKUP(H196,'Input keuzevariabelen'!$F:$J,3,FALSE)</f>
        <v>km</v>
      </c>
      <c r="L196" s="99">
        <f>SUMIFS('Input keuzevariabelen'!$I:$I,'Input keuzevariabelen'!$F:$F,Data!H196,'Input keuzevariabelen'!$K:$K,Data!E196)</f>
        <v>172</v>
      </c>
      <c r="M196" s="99" t="str">
        <f>VLOOKUP(H196,'Input keuzevariabelen'!$F:$J,5,FALSE)</f>
        <v>gram CO2/km</v>
      </c>
      <c r="N196" s="99">
        <f t="shared" si="38"/>
        <v>1.3786883600000002</v>
      </c>
      <c r="O196" s="107"/>
      <c r="P196" s="107"/>
      <c r="Q196" s="108"/>
      <c r="R196" s="99">
        <f>SUMIFS('Input keuzevariabelen'!$P:$P,'Input keuzevariabelen'!$M:$M,Data!H196)</f>
        <v>0</v>
      </c>
      <c r="S196" s="100">
        <f t="shared" si="39"/>
        <v>0</v>
      </c>
    </row>
    <row r="197" spans="3:19" ht="17.399999999999999" thickTop="1" thickBot="1" x14ac:dyDescent="0.35">
      <c r="C197" s="135" t="s">
        <v>64</v>
      </c>
      <c r="D197" s="254">
        <v>1</v>
      </c>
      <c r="E197" s="130">
        <v>2023</v>
      </c>
      <c r="F197" s="136" t="s">
        <v>13</v>
      </c>
      <c r="G197" s="98">
        <v>2</v>
      </c>
      <c r="H197" s="107" t="s">
        <v>48</v>
      </c>
      <c r="I197" s="283">
        <v>41991.85</v>
      </c>
      <c r="J197" s="99">
        <f t="shared" si="37"/>
        <v>41991.85</v>
      </c>
      <c r="K197" s="99" t="str">
        <f>VLOOKUP(H197,'Input keuzevariabelen'!$F:$J,3,FALSE)</f>
        <v>km</v>
      </c>
      <c r="L197" s="99">
        <f>SUMIFS('Input keuzevariabelen'!$I:$I,'Input keuzevariabelen'!$F:$F,Data!H197,'Input keuzevariabelen'!$K:$K,Data!E197)</f>
        <v>157</v>
      </c>
      <c r="M197" s="99" t="str">
        <f>VLOOKUP(H197,'Input keuzevariabelen'!$F:$J,5,FALSE)</f>
        <v>gram CO2/km</v>
      </c>
      <c r="N197" s="99">
        <f t="shared" si="38"/>
        <v>6.5927204499999998</v>
      </c>
      <c r="O197" s="107"/>
      <c r="P197" s="107"/>
      <c r="Q197" s="108"/>
      <c r="R197" s="99">
        <f>SUMIFS('Input keuzevariabelen'!$P:$P,'Input keuzevariabelen'!$M:$M,Data!H197)</f>
        <v>0</v>
      </c>
      <c r="S197" s="100">
        <f t="shared" si="39"/>
        <v>0</v>
      </c>
    </row>
    <row r="198" spans="3:19" x14ac:dyDescent="0.3">
      <c r="C198" s="135"/>
      <c r="D198" s="254" t="e">
        <f>VLOOKUP(C198,'Input keuzevariabelen'!$B:$C,2,FALSE)</f>
        <v>#N/A</v>
      </c>
      <c r="E198" s="130"/>
      <c r="F198" s="136"/>
      <c r="G198" s="98" t="e">
        <f>VLOOKUP(H198,'Input keuzevariabelen'!$F:$J,2,FALSE)</f>
        <v>#N/A</v>
      </c>
      <c r="H198" s="107"/>
      <c r="I198" s="107"/>
      <c r="J198" s="99" t="e">
        <f t="shared" si="37"/>
        <v>#N/A</v>
      </c>
      <c r="K198" s="99" t="e">
        <f>VLOOKUP(H198,'Input keuzevariabelen'!$F:$J,3,FALSE)</f>
        <v>#N/A</v>
      </c>
      <c r="L198" s="99">
        <f>SUMIFS('Input keuzevariabelen'!$I:$I,'Input keuzevariabelen'!$F:$F,Data!H198,'Input keuzevariabelen'!$K:$K,Data!E198)</f>
        <v>0</v>
      </c>
      <c r="M198" s="99" t="e">
        <f>VLOOKUP(H198,'Input keuzevariabelen'!$F:$J,5,FALSE)</f>
        <v>#N/A</v>
      </c>
      <c r="N198" s="99" t="e">
        <f t="shared" si="38"/>
        <v>#N/A</v>
      </c>
      <c r="O198" s="107"/>
      <c r="P198" s="107"/>
      <c r="Q198" s="108"/>
      <c r="R198" s="99">
        <f>SUMIFS('Input keuzevariabelen'!$P:$P,'Input keuzevariabelen'!$M:$M,Data!H198)</f>
        <v>0</v>
      </c>
      <c r="S198" s="100" t="e">
        <f t="shared" si="39"/>
        <v>#N/A</v>
      </c>
    </row>
    <row r="199" spans="3:19" x14ac:dyDescent="0.3">
      <c r="C199" s="129" t="s">
        <v>11</v>
      </c>
      <c r="D199" s="254">
        <v>1</v>
      </c>
      <c r="E199" s="130">
        <v>2024</v>
      </c>
      <c r="F199" s="137" t="s">
        <v>85</v>
      </c>
      <c r="G199" s="98">
        <f>VLOOKUP(H199,'Input keuzevariabelen'!$F:$J,2,FALSE)</f>
        <v>1</v>
      </c>
      <c r="H199" s="99" t="s">
        <v>25</v>
      </c>
      <c r="I199" s="283">
        <v>53170</v>
      </c>
      <c r="J199" s="99">
        <f t="shared" si="37"/>
        <v>53170</v>
      </c>
      <c r="K199" s="99" t="str">
        <f>VLOOKUP(H199,'Input keuzevariabelen'!$F:$J,3,FALSE)</f>
        <v>liter</v>
      </c>
      <c r="L199" s="99">
        <f>SUMIFS('Input keuzevariabelen'!$I:$I,'Input keuzevariabelen'!$F:$F,Data!H199,'Input keuzevariabelen'!$K:$K,Data!E199)</f>
        <v>3256</v>
      </c>
      <c r="M199" s="99" t="str">
        <f>VLOOKUP(H199,'Input keuzevariabelen'!$F:$J,5,FALSE)</f>
        <v>gram CO2/liter</v>
      </c>
      <c r="N199" s="99">
        <f t="shared" si="38"/>
        <v>173.12152</v>
      </c>
      <c r="O199" s="109"/>
      <c r="P199" s="109"/>
      <c r="Q199" s="110"/>
      <c r="R199" s="99">
        <f>SUMIFS('Input keuzevariabelen'!$P:$P,'Input keuzevariabelen'!$M:$M,Data!H199)</f>
        <v>3.5448E-2</v>
      </c>
      <c r="S199" s="100">
        <f t="shared" si="39"/>
        <v>1884.77016</v>
      </c>
    </row>
    <row r="200" spans="3:19" x14ac:dyDescent="0.3">
      <c r="C200" s="129" t="s">
        <v>11</v>
      </c>
      <c r="D200" s="254">
        <v>1</v>
      </c>
      <c r="E200" s="130">
        <v>2024</v>
      </c>
      <c r="F200" s="136" t="s">
        <v>85</v>
      </c>
      <c r="G200" s="98">
        <f>VLOOKUP(H200,'Input keuzevariabelen'!$F:$J,2,FALSE)</f>
        <v>1</v>
      </c>
      <c r="H200" s="101" t="s">
        <v>26</v>
      </c>
      <c r="I200" s="283">
        <v>158197</v>
      </c>
      <c r="J200" s="99">
        <f t="shared" si="37"/>
        <v>158197</v>
      </c>
      <c r="K200" s="99" t="str">
        <f>VLOOKUP(H200,'Input keuzevariabelen'!$F:$J,3,FALSE)</f>
        <v>liter</v>
      </c>
      <c r="L200" s="99">
        <f>SUMIFS('Input keuzevariabelen'!$I:$I,'Input keuzevariabelen'!$F:$F,Data!H200,'Input keuzevariabelen'!$K:$K,Data!E200)</f>
        <v>2821</v>
      </c>
      <c r="M200" s="99" t="str">
        <f>VLOOKUP(H200,'Input keuzevariabelen'!$F:$J,5,FALSE)</f>
        <v>gram CO2/liter</v>
      </c>
      <c r="N200" s="99">
        <f t="shared" si="38"/>
        <v>446.27373699999998</v>
      </c>
      <c r="O200" s="107"/>
      <c r="P200" s="107"/>
      <c r="Q200" s="108"/>
      <c r="R200" s="99">
        <f>SUMIFS('Input keuzevariabelen'!$P:$P,'Input keuzevariabelen'!$M:$M,Data!H200)</f>
        <v>3.2916000000000001E-2</v>
      </c>
      <c r="S200" s="100">
        <f t="shared" si="39"/>
        <v>5207.2124519999998</v>
      </c>
    </row>
    <row r="201" spans="3:19" x14ac:dyDescent="0.3">
      <c r="C201" s="129" t="s">
        <v>64</v>
      </c>
      <c r="D201" s="254">
        <v>1</v>
      </c>
      <c r="E201" s="130">
        <v>2024</v>
      </c>
      <c r="F201" s="136" t="s">
        <v>85</v>
      </c>
      <c r="G201" s="98">
        <f>VLOOKUP(H201,'Input keuzevariabelen'!$F:$J,2,FALSE)</f>
        <v>1</v>
      </c>
      <c r="H201" s="99" t="s">
        <v>25</v>
      </c>
      <c r="I201" s="107">
        <v>0</v>
      </c>
      <c r="J201" s="99">
        <f t="shared" si="37"/>
        <v>0</v>
      </c>
      <c r="K201" s="99" t="str">
        <f>VLOOKUP(H201,'Input keuzevariabelen'!$F:$J,3,FALSE)</f>
        <v>liter</v>
      </c>
      <c r="L201" s="99">
        <f>SUMIFS('Input keuzevariabelen'!$I:$I,'Input keuzevariabelen'!$F:$F,Data!H201,'Input keuzevariabelen'!$K:$K,Data!E201)</f>
        <v>3256</v>
      </c>
      <c r="M201" s="99" t="str">
        <f>VLOOKUP(H201,'Input keuzevariabelen'!$F:$J,5,FALSE)</f>
        <v>gram CO2/liter</v>
      </c>
      <c r="N201" s="99">
        <f t="shared" si="38"/>
        <v>0</v>
      </c>
      <c r="O201" s="107"/>
      <c r="P201" s="107"/>
      <c r="Q201" s="108"/>
      <c r="R201" s="99">
        <f>SUMIFS('Input keuzevariabelen'!$P:$P,'Input keuzevariabelen'!$M:$M,Data!H201)</f>
        <v>3.5448E-2</v>
      </c>
      <c r="S201" s="100">
        <f t="shared" si="39"/>
        <v>0</v>
      </c>
    </row>
    <row r="202" spans="3:19" x14ac:dyDescent="0.3">
      <c r="C202" s="129" t="s">
        <v>64</v>
      </c>
      <c r="D202" s="254">
        <v>1</v>
      </c>
      <c r="E202" s="130">
        <v>2024</v>
      </c>
      <c r="F202" s="136" t="s">
        <v>85</v>
      </c>
      <c r="G202" s="98">
        <f>VLOOKUP(H202,'Input keuzevariabelen'!$F:$J,2,FALSE)</f>
        <v>1</v>
      </c>
      <c r="H202" s="101" t="s">
        <v>26</v>
      </c>
      <c r="I202" s="107">
        <v>0</v>
      </c>
      <c r="J202" s="99">
        <f t="shared" si="37"/>
        <v>0</v>
      </c>
      <c r="K202" s="99" t="str">
        <f>VLOOKUP(H202,'Input keuzevariabelen'!$F:$J,3,FALSE)</f>
        <v>liter</v>
      </c>
      <c r="L202" s="99">
        <f>SUMIFS('Input keuzevariabelen'!$I:$I,'Input keuzevariabelen'!$F:$F,Data!H202,'Input keuzevariabelen'!$K:$K,Data!E202)</f>
        <v>2821</v>
      </c>
      <c r="M202" s="99" t="str">
        <f>VLOOKUP(H202,'Input keuzevariabelen'!$F:$J,5,FALSE)</f>
        <v>gram CO2/liter</v>
      </c>
      <c r="N202" s="99">
        <f t="shared" si="38"/>
        <v>0</v>
      </c>
      <c r="O202" s="107"/>
      <c r="P202" s="107"/>
      <c r="Q202" s="108"/>
      <c r="R202" s="99">
        <f>SUMIFS('Input keuzevariabelen'!$P:$P,'Input keuzevariabelen'!$M:$M,Data!H202)</f>
        <v>3.2916000000000001E-2</v>
      </c>
      <c r="S202" s="100">
        <f t="shared" si="39"/>
        <v>0</v>
      </c>
    </row>
    <row r="203" spans="3:19" x14ac:dyDescent="0.3">
      <c r="C203" s="132" t="s">
        <v>11</v>
      </c>
      <c r="D203" s="254">
        <v>1</v>
      </c>
      <c r="E203" s="130">
        <v>2024</v>
      </c>
      <c r="F203" s="136" t="s">
        <v>85</v>
      </c>
      <c r="G203" s="98">
        <f>VLOOKUP(H203,'Input keuzevariabelen'!$F:$J,2,FALSE)</f>
        <v>1</v>
      </c>
      <c r="H203" s="101" t="s">
        <v>21</v>
      </c>
      <c r="I203" s="283">
        <v>62035</v>
      </c>
      <c r="J203" s="99">
        <f t="shared" si="37"/>
        <v>62035</v>
      </c>
      <c r="K203" s="99" t="str">
        <f>VLOOKUP(H203,'Input keuzevariabelen'!$F:$J,3,FALSE)</f>
        <v>m3</v>
      </c>
      <c r="L203" s="99">
        <f>SUMIFS('Input keuzevariabelen'!$I:$I,'Input keuzevariabelen'!$F:$F,Data!H203,'Input keuzevariabelen'!$K:$K,Data!E203)</f>
        <v>2079</v>
      </c>
      <c r="M203" s="99" t="str">
        <f>VLOOKUP(H203,'Input keuzevariabelen'!$F:$J,5,FALSE)</f>
        <v>gram CO2/m3</v>
      </c>
      <c r="N203" s="99">
        <f t="shared" si="38"/>
        <v>128.970765</v>
      </c>
      <c r="O203" s="107"/>
      <c r="P203" s="107"/>
      <c r="Q203" s="108"/>
      <c r="R203" s="99">
        <f>SUMIFS('Input keuzevariabelen'!$P:$P,'Input keuzevariabelen'!$M:$M,Data!H203)</f>
        <v>3.1649999999999998E-2</v>
      </c>
      <c r="S203" s="100">
        <f t="shared" si="39"/>
        <v>1963.4077499999999</v>
      </c>
    </row>
    <row r="204" spans="3:19" x14ac:dyDescent="0.3">
      <c r="C204" s="133" t="s">
        <v>64</v>
      </c>
      <c r="D204" s="254">
        <v>1</v>
      </c>
      <c r="E204" s="130">
        <v>2024</v>
      </c>
      <c r="F204" s="136" t="s">
        <v>85</v>
      </c>
      <c r="G204" s="98">
        <f>VLOOKUP(H204,'Input keuzevariabelen'!$F:$J,2,FALSE)</f>
        <v>1</v>
      </c>
      <c r="H204" s="101" t="s">
        <v>21</v>
      </c>
      <c r="I204" s="283">
        <v>362078</v>
      </c>
      <c r="J204" s="99">
        <f t="shared" si="37"/>
        <v>362078</v>
      </c>
      <c r="K204" s="99" t="str">
        <f>VLOOKUP(H204,'Input keuzevariabelen'!$F:$J,3,FALSE)</f>
        <v>m3</v>
      </c>
      <c r="L204" s="99">
        <f>SUMIFS('Input keuzevariabelen'!$I:$I,'Input keuzevariabelen'!$F:$F,Data!H204,'Input keuzevariabelen'!$K:$K,Data!E204)</f>
        <v>2079</v>
      </c>
      <c r="M204" s="99" t="str">
        <f>VLOOKUP(H204,'Input keuzevariabelen'!$F:$J,5,FALSE)</f>
        <v>gram CO2/m3</v>
      </c>
      <c r="N204" s="99">
        <f t="shared" si="38"/>
        <v>752.76016200000004</v>
      </c>
      <c r="O204" s="107"/>
      <c r="P204" s="107"/>
      <c r="Q204" s="108"/>
      <c r="R204" s="99">
        <f>SUMIFS('Input keuzevariabelen'!$P:$P,'Input keuzevariabelen'!$M:$M,Data!H204)</f>
        <v>3.1649999999999998E-2</v>
      </c>
      <c r="S204" s="100">
        <f t="shared" si="39"/>
        <v>11459.768699999999</v>
      </c>
    </row>
    <row r="205" spans="3:19" x14ac:dyDescent="0.3">
      <c r="C205" s="135" t="s">
        <v>11</v>
      </c>
      <c r="D205" s="254">
        <v>1</v>
      </c>
      <c r="E205" s="130">
        <v>2024</v>
      </c>
      <c r="F205" s="136" t="s">
        <v>85</v>
      </c>
      <c r="G205" s="98">
        <f>VLOOKUP(H205,'Input keuzevariabelen'!$F:$J,2,FALSE)</f>
        <v>2</v>
      </c>
      <c r="H205" s="107" t="s">
        <v>36</v>
      </c>
      <c r="I205" s="283">
        <v>424933</v>
      </c>
      <c r="J205" s="99">
        <f t="shared" si="37"/>
        <v>424933</v>
      </c>
      <c r="K205" s="99" t="str">
        <f>VLOOKUP(H205,'Input keuzevariabelen'!$F:$J,3,FALSE)</f>
        <v>kWh</v>
      </c>
      <c r="L205" s="99">
        <f>SUMIFS('Input keuzevariabelen'!$I:$I,'Input keuzevariabelen'!$F:$F,Data!H205,'Input keuzevariabelen'!$K:$K,Data!E205)</f>
        <v>456</v>
      </c>
      <c r="M205" s="99" t="str">
        <f>VLOOKUP(H205,'Input keuzevariabelen'!$F:$J,5,FALSE)</f>
        <v>gram CO2/kWh</v>
      </c>
      <c r="N205" s="99">
        <f t="shared" si="38"/>
        <v>193.76944800000001</v>
      </c>
      <c r="O205" s="107"/>
      <c r="P205" s="107"/>
      <c r="Q205" s="108"/>
      <c r="R205" s="99">
        <f>SUMIFS('Input keuzevariabelen'!$P:$P,'Input keuzevariabelen'!$M:$M,Data!H205)</f>
        <v>3.5999999999999999E-3</v>
      </c>
      <c r="S205" s="100">
        <f t="shared" si="39"/>
        <v>1529.7588000000001</v>
      </c>
    </row>
    <row r="206" spans="3:19" x14ac:dyDescent="0.3">
      <c r="C206" s="135" t="s">
        <v>64</v>
      </c>
      <c r="D206" s="254">
        <v>1</v>
      </c>
      <c r="E206" s="130">
        <v>2024</v>
      </c>
      <c r="F206" s="136" t="s">
        <v>85</v>
      </c>
      <c r="G206" s="98">
        <f>VLOOKUP(H206,'Input keuzevariabelen'!$F:$J,2,FALSE)</f>
        <v>2</v>
      </c>
      <c r="H206" s="107" t="s">
        <v>36</v>
      </c>
      <c r="I206" s="283">
        <v>1207948</v>
      </c>
      <c r="J206" s="99">
        <f t="shared" si="37"/>
        <v>1207948</v>
      </c>
      <c r="K206" s="99" t="str">
        <f>VLOOKUP(H206,'Input keuzevariabelen'!$F:$J,3,FALSE)</f>
        <v>kWh</v>
      </c>
      <c r="L206" s="99">
        <f>SUMIFS('Input keuzevariabelen'!$I:$I,'Input keuzevariabelen'!$F:$F,Data!H206,'Input keuzevariabelen'!$K:$K,Data!E206)</f>
        <v>456</v>
      </c>
      <c r="M206" s="99" t="str">
        <f>VLOOKUP(H206,'Input keuzevariabelen'!$F:$J,5,FALSE)</f>
        <v>gram CO2/kWh</v>
      </c>
      <c r="N206" s="99">
        <f t="shared" si="38"/>
        <v>550.82428800000002</v>
      </c>
      <c r="O206" s="107"/>
      <c r="P206" s="107"/>
      <c r="Q206" s="108"/>
      <c r="R206" s="99">
        <f>SUMIFS('Input keuzevariabelen'!$P:$P,'Input keuzevariabelen'!$M:$M,Data!H206)</f>
        <v>3.5999999999999999E-3</v>
      </c>
      <c r="S206" s="100">
        <f t="shared" si="39"/>
        <v>4348.6127999999999</v>
      </c>
    </row>
    <row r="207" spans="3:19" x14ac:dyDescent="0.3">
      <c r="C207" s="135" t="s">
        <v>64</v>
      </c>
      <c r="D207" s="254">
        <v>1</v>
      </c>
      <c r="E207" s="130">
        <v>2024</v>
      </c>
      <c r="F207" s="136" t="s">
        <v>85</v>
      </c>
      <c r="G207" s="98">
        <v>2</v>
      </c>
      <c r="H207" s="107" t="s">
        <v>33</v>
      </c>
      <c r="I207" s="107">
        <v>0</v>
      </c>
      <c r="J207" s="99">
        <f t="shared" si="37"/>
        <v>0</v>
      </c>
      <c r="K207" s="99" t="str">
        <f>VLOOKUP(H207,'Input keuzevariabelen'!$F:$J,3,FALSE)</f>
        <v>kWh</v>
      </c>
      <c r="L207" s="99">
        <f>SUMIFS('Input keuzevariabelen'!$I:$I,'Input keuzevariabelen'!$F:$F,Data!H207,'Input keuzevariabelen'!$K:$K,Data!E207)</f>
        <v>456</v>
      </c>
      <c r="M207" s="99" t="str">
        <f>VLOOKUP(H207,'Input keuzevariabelen'!$F:$J,5,FALSE)</f>
        <v>gram CO2/kWh</v>
      </c>
      <c r="N207" s="99">
        <f t="shared" si="38"/>
        <v>0</v>
      </c>
      <c r="O207" s="107"/>
      <c r="P207" s="107"/>
      <c r="Q207" s="108"/>
      <c r="R207" s="99">
        <f>SUMIFS('Input keuzevariabelen'!$P:$P,'Input keuzevariabelen'!$M:$M,Data!H207)</f>
        <v>3.5999999999999999E-3</v>
      </c>
      <c r="S207" s="100">
        <f t="shared" si="39"/>
        <v>0</v>
      </c>
    </row>
    <row r="208" spans="3:19" x14ac:dyDescent="0.3">
      <c r="C208" s="135" t="s">
        <v>11</v>
      </c>
      <c r="D208" s="254">
        <v>1</v>
      </c>
      <c r="E208" s="130">
        <v>2024</v>
      </c>
      <c r="F208" s="136" t="s">
        <v>85</v>
      </c>
      <c r="G208" s="98">
        <v>2</v>
      </c>
      <c r="H208" s="107" t="s">
        <v>43</v>
      </c>
      <c r="I208" s="107">
        <f>8295.6*2</f>
        <v>16591.2</v>
      </c>
      <c r="J208" s="99">
        <f t="shared" si="37"/>
        <v>16591.2</v>
      </c>
      <c r="K208" s="99" t="str">
        <f>VLOOKUP(H208,'Input keuzevariabelen'!$F:$J,3,FALSE)</f>
        <v>km</v>
      </c>
      <c r="L208" s="99">
        <f>SUMIFS('Input keuzevariabelen'!$I:$I,'Input keuzevariabelen'!$F:$F,Data!H208,'Input keuzevariabelen'!$K:$K,Data!E208)</f>
        <v>193</v>
      </c>
      <c r="M208" s="99" t="str">
        <f>VLOOKUP(H208,'Input keuzevariabelen'!$F:$J,5,FALSE)</f>
        <v>gram CO2/km</v>
      </c>
      <c r="N208" s="99">
        <f t="shared" si="38"/>
        <v>3.2021016000000002</v>
      </c>
      <c r="O208" s="107"/>
      <c r="P208" s="107"/>
      <c r="Q208" s="108"/>
      <c r="R208" s="99">
        <f>SUMIFS('Input keuzevariabelen'!$P:$P,'Input keuzevariabelen'!$M:$M,Data!H208)</f>
        <v>0</v>
      </c>
      <c r="S208" s="100">
        <f t="shared" si="39"/>
        <v>0</v>
      </c>
    </row>
    <row r="209" spans="3:19" x14ac:dyDescent="0.3">
      <c r="C209" s="135" t="s">
        <v>64</v>
      </c>
      <c r="D209" s="254">
        <v>1</v>
      </c>
      <c r="E209" s="130">
        <v>2024</v>
      </c>
      <c r="F209" s="136" t="s">
        <v>85</v>
      </c>
      <c r="G209" s="98">
        <v>2</v>
      </c>
      <c r="H209" s="107" t="s">
        <v>43</v>
      </c>
      <c r="I209" s="107">
        <f>3835.96*2</f>
        <v>7671.92</v>
      </c>
      <c r="J209" s="99">
        <f t="shared" si="37"/>
        <v>7671.92</v>
      </c>
      <c r="K209" s="99" t="str">
        <f>VLOOKUP(H209,'Input keuzevariabelen'!$F:$J,3,FALSE)</f>
        <v>km</v>
      </c>
      <c r="L209" s="99">
        <f>SUMIFS('Input keuzevariabelen'!$I:$I,'Input keuzevariabelen'!$F:$F,Data!H209,'Input keuzevariabelen'!$K:$K,Data!E209)</f>
        <v>193</v>
      </c>
      <c r="M209" s="99" t="str">
        <f>VLOOKUP(H209,'Input keuzevariabelen'!$F:$J,5,FALSE)</f>
        <v>gram CO2/km</v>
      </c>
      <c r="N209" s="99">
        <f t="shared" si="38"/>
        <v>1.4806805600000001</v>
      </c>
      <c r="O209" s="107"/>
      <c r="P209" s="107"/>
      <c r="Q209" s="108"/>
      <c r="R209" s="99">
        <f>SUMIFS('Input keuzevariabelen'!$P:$P,'Input keuzevariabelen'!$M:$M,Data!H209)</f>
        <v>0</v>
      </c>
      <c r="S209" s="100">
        <f t="shared" si="39"/>
        <v>0</v>
      </c>
    </row>
    <row r="210" spans="3:19" x14ac:dyDescent="0.3">
      <c r="C210" s="135" t="s">
        <v>11</v>
      </c>
      <c r="D210" s="254">
        <v>1</v>
      </c>
      <c r="E210" s="130">
        <v>2024</v>
      </c>
      <c r="F210" s="136" t="s">
        <v>85</v>
      </c>
      <c r="G210" s="98">
        <v>2</v>
      </c>
      <c r="H210" s="107" t="s">
        <v>46</v>
      </c>
      <c r="I210" s="283">
        <v>2500</v>
      </c>
      <c r="J210" s="99">
        <f t="shared" si="37"/>
        <v>2500</v>
      </c>
      <c r="K210" s="99" t="str">
        <f>VLOOKUP(H210,'Input keuzevariabelen'!$F:$J,3,FALSE)</f>
        <v>km</v>
      </c>
      <c r="L210" s="99">
        <f>SUMIFS('Input keuzevariabelen'!$I:$I,'Input keuzevariabelen'!$F:$F,Data!H210,'Input keuzevariabelen'!$K:$K,Data!E210)</f>
        <v>234</v>
      </c>
      <c r="M210" s="99" t="str">
        <f>VLOOKUP(H210,'Input keuzevariabelen'!$F:$J,5,FALSE)</f>
        <v>gram CO2/km</v>
      </c>
      <c r="N210" s="99">
        <f t="shared" si="38"/>
        <v>0.58499999999999996</v>
      </c>
      <c r="O210" s="107"/>
      <c r="P210" s="107"/>
      <c r="Q210" s="108"/>
      <c r="R210" s="99">
        <f>SUMIFS('Input keuzevariabelen'!$P:$P,'Input keuzevariabelen'!$M:$M,Data!H210)</f>
        <v>0</v>
      </c>
      <c r="S210" s="100">
        <f t="shared" si="39"/>
        <v>0</v>
      </c>
    </row>
    <row r="211" spans="3:19" x14ac:dyDescent="0.3">
      <c r="C211" s="135" t="s">
        <v>11</v>
      </c>
      <c r="D211" s="254">
        <v>1</v>
      </c>
      <c r="E211" s="130">
        <v>2024</v>
      </c>
      <c r="F211" s="136" t="s">
        <v>85</v>
      </c>
      <c r="G211" s="98">
        <v>2</v>
      </c>
      <c r="H211" s="107" t="s">
        <v>47</v>
      </c>
      <c r="I211" s="283">
        <v>60427</v>
      </c>
      <c r="J211" s="99">
        <f t="shared" si="37"/>
        <v>60427</v>
      </c>
      <c r="K211" s="99" t="str">
        <f>VLOOKUP(H211,'Input keuzevariabelen'!$F:$J,3,FALSE)</f>
        <v>km</v>
      </c>
      <c r="L211" s="99">
        <f>SUMIFS('Input keuzevariabelen'!$I:$I,'Input keuzevariabelen'!$F:$F,Data!H211,'Input keuzevariabelen'!$K:$K,Data!E211)</f>
        <v>172</v>
      </c>
      <c r="M211" s="99" t="str">
        <f>VLOOKUP(H211,'Input keuzevariabelen'!$F:$J,5,FALSE)</f>
        <v>gram CO2/km</v>
      </c>
      <c r="N211" s="99">
        <f t="shared" si="38"/>
        <v>10.393444000000001</v>
      </c>
      <c r="O211" s="107"/>
      <c r="P211" s="107"/>
      <c r="Q211" s="108"/>
      <c r="R211" s="99">
        <f>SUMIFS('Input keuzevariabelen'!$P:$P,'Input keuzevariabelen'!$M:$M,Data!H211)</f>
        <v>0</v>
      </c>
      <c r="S211" s="100">
        <f t="shared" si="39"/>
        <v>0</v>
      </c>
    </row>
    <row r="212" spans="3:19" x14ac:dyDescent="0.3">
      <c r="C212" s="135" t="s">
        <v>11</v>
      </c>
      <c r="D212" s="254">
        <v>1</v>
      </c>
      <c r="E212" s="130">
        <v>2024</v>
      </c>
      <c r="F212" s="136" t="s">
        <v>85</v>
      </c>
      <c r="G212" s="98">
        <v>2</v>
      </c>
      <c r="H212" s="107" t="s">
        <v>48</v>
      </c>
      <c r="I212" s="283">
        <v>85513</v>
      </c>
      <c r="J212" s="99">
        <f t="shared" si="37"/>
        <v>85513</v>
      </c>
      <c r="K212" s="99" t="str">
        <f>VLOOKUP(H212,'Input keuzevariabelen'!$F:$J,3,FALSE)</f>
        <v>km</v>
      </c>
      <c r="L212" s="99">
        <f>SUMIFS('Input keuzevariabelen'!$I:$I,'Input keuzevariabelen'!$F:$F,Data!H212,'Input keuzevariabelen'!$K:$K,Data!E212)</f>
        <v>157</v>
      </c>
      <c r="M212" s="99" t="str">
        <f>VLOOKUP(H212,'Input keuzevariabelen'!$F:$J,5,FALSE)</f>
        <v>gram CO2/km</v>
      </c>
      <c r="N212" s="99">
        <f t="shared" si="38"/>
        <v>13.425541000000001</v>
      </c>
      <c r="O212" s="107"/>
      <c r="P212" s="107"/>
      <c r="Q212" s="108"/>
      <c r="R212" s="99">
        <f>SUMIFS('Input keuzevariabelen'!$P:$P,'Input keuzevariabelen'!$M:$M,Data!H212)</f>
        <v>0</v>
      </c>
      <c r="S212" s="100">
        <f t="shared" si="39"/>
        <v>0</v>
      </c>
    </row>
    <row r="213" spans="3:19" x14ac:dyDescent="0.3">
      <c r="C213" s="135" t="s">
        <v>11</v>
      </c>
      <c r="D213" s="254">
        <v>1</v>
      </c>
      <c r="E213" s="130">
        <v>2024</v>
      </c>
      <c r="F213" s="136" t="s">
        <v>85</v>
      </c>
      <c r="G213" s="98">
        <v>2</v>
      </c>
      <c r="H213" s="107" t="s">
        <v>46</v>
      </c>
      <c r="I213" s="283">
        <v>0</v>
      </c>
      <c r="J213" s="99">
        <f t="shared" si="37"/>
        <v>0</v>
      </c>
      <c r="K213" s="99" t="str">
        <f>VLOOKUP(H213,'Input keuzevariabelen'!$F:$J,3,FALSE)</f>
        <v>km</v>
      </c>
      <c r="L213" s="99">
        <f>SUMIFS('Input keuzevariabelen'!$I:$I,'Input keuzevariabelen'!$F:$F,Data!H213,'Input keuzevariabelen'!$K:$K,Data!E213)</f>
        <v>234</v>
      </c>
      <c r="M213" s="99" t="str">
        <f>VLOOKUP(H213,'Input keuzevariabelen'!$F:$J,5,FALSE)</f>
        <v>gram CO2/km</v>
      </c>
      <c r="N213" s="99">
        <f t="shared" si="38"/>
        <v>0</v>
      </c>
      <c r="O213" s="107"/>
      <c r="P213" s="107"/>
      <c r="Q213" s="108"/>
      <c r="R213" s="99">
        <f>SUMIFS('Input keuzevariabelen'!$P:$P,'Input keuzevariabelen'!$M:$M,Data!H213)</f>
        <v>0</v>
      </c>
      <c r="S213" s="100">
        <f t="shared" si="39"/>
        <v>0</v>
      </c>
    </row>
    <row r="214" spans="3:19" x14ac:dyDescent="0.3">
      <c r="C214" s="135" t="s">
        <v>64</v>
      </c>
      <c r="D214" s="254">
        <v>1</v>
      </c>
      <c r="E214" s="130">
        <v>2024</v>
      </c>
      <c r="F214" s="136" t="s">
        <v>85</v>
      </c>
      <c r="G214" s="98">
        <v>2</v>
      </c>
      <c r="H214" s="107" t="s">
        <v>47</v>
      </c>
      <c r="I214" s="283">
        <v>8015.63</v>
      </c>
      <c r="J214" s="99">
        <f t="shared" si="37"/>
        <v>8015.63</v>
      </c>
      <c r="K214" s="99" t="str">
        <f>VLOOKUP(H214,'Input keuzevariabelen'!$F:$J,3,FALSE)</f>
        <v>km</v>
      </c>
      <c r="L214" s="99">
        <f>SUMIFS('Input keuzevariabelen'!$I:$I,'Input keuzevariabelen'!$F:$F,Data!H214,'Input keuzevariabelen'!$K:$K,Data!E214)</f>
        <v>172</v>
      </c>
      <c r="M214" s="99" t="str">
        <f>VLOOKUP(H214,'Input keuzevariabelen'!$F:$J,5,FALSE)</f>
        <v>gram CO2/km</v>
      </c>
      <c r="N214" s="99">
        <f t="shared" si="38"/>
        <v>1.3786883600000002</v>
      </c>
      <c r="O214" s="107"/>
      <c r="P214" s="107"/>
      <c r="Q214" s="108"/>
      <c r="R214" s="99">
        <f>SUMIFS('Input keuzevariabelen'!$P:$P,'Input keuzevariabelen'!$M:$M,Data!H214)</f>
        <v>0</v>
      </c>
      <c r="S214" s="100">
        <f t="shared" si="39"/>
        <v>0</v>
      </c>
    </row>
    <row r="215" spans="3:19" x14ac:dyDescent="0.3">
      <c r="C215" s="135" t="s">
        <v>64</v>
      </c>
      <c r="D215" s="254">
        <v>1</v>
      </c>
      <c r="E215" s="130">
        <v>2024</v>
      </c>
      <c r="F215" s="136" t="s">
        <v>85</v>
      </c>
      <c r="G215" s="98">
        <v>2</v>
      </c>
      <c r="H215" s="107" t="s">
        <v>48</v>
      </c>
      <c r="I215" s="283">
        <v>25276.27</v>
      </c>
      <c r="J215" s="99">
        <f t="shared" si="37"/>
        <v>25276.27</v>
      </c>
      <c r="K215" s="99" t="str">
        <f>VLOOKUP(H215,'Input keuzevariabelen'!$F:$J,3,FALSE)</f>
        <v>km</v>
      </c>
      <c r="L215" s="99">
        <f>SUMIFS('Input keuzevariabelen'!$I:$I,'Input keuzevariabelen'!$F:$F,Data!H215,'Input keuzevariabelen'!$K:$K,Data!E215)</f>
        <v>157</v>
      </c>
      <c r="M215" s="99" t="str">
        <f>VLOOKUP(H215,'Input keuzevariabelen'!$F:$J,5,FALSE)</f>
        <v>gram CO2/km</v>
      </c>
      <c r="N215" s="99">
        <f t="shared" si="38"/>
        <v>3.9683743900000001</v>
      </c>
      <c r="O215" s="107"/>
      <c r="P215" s="107"/>
      <c r="Q215" s="108"/>
      <c r="R215" s="99">
        <f>SUMIFS('Input keuzevariabelen'!$P:$P,'Input keuzevariabelen'!$M:$M,Data!H215)</f>
        <v>0</v>
      </c>
      <c r="S215" s="100">
        <f t="shared" si="39"/>
        <v>0</v>
      </c>
    </row>
    <row r="216" spans="3:19" x14ac:dyDescent="0.3">
      <c r="C216" s="135"/>
      <c r="D216" s="254" t="e">
        <f>VLOOKUP(C216,'Input keuzevariabelen'!$B:$C,2,FALSE)</f>
        <v>#N/A</v>
      </c>
      <c r="E216" s="130"/>
      <c r="F216" s="136"/>
      <c r="G216" s="98" t="e">
        <f>VLOOKUP(H216,'Input keuzevariabelen'!$F:$J,2,FALSE)</f>
        <v>#N/A</v>
      </c>
      <c r="H216" s="107"/>
      <c r="I216" s="107"/>
      <c r="J216" s="99" t="e">
        <f t="shared" si="37"/>
        <v>#N/A</v>
      </c>
      <c r="K216" s="99" t="e">
        <f>VLOOKUP(H216,'Input keuzevariabelen'!$F:$J,3,FALSE)</f>
        <v>#N/A</v>
      </c>
      <c r="L216" s="99">
        <f>SUMIFS('Input keuzevariabelen'!$I:$I,'Input keuzevariabelen'!$F:$F,Data!H216,'Input keuzevariabelen'!$K:$K,Data!E216)</f>
        <v>0</v>
      </c>
      <c r="M216" s="99" t="e">
        <f>VLOOKUP(H216,'Input keuzevariabelen'!$F:$J,5,FALSE)</f>
        <v>#N/A</v>
      </c>
      <c r="N216" s="99" t="e">
        <f t="shared" si="38"/>
        <v>#N/A</v>
      </c>
      <c r="O216" s="107"/>
      <c r="P216" s="107"/>
      <c r="Q216" s="108"/>
      <c r="R216" s="99">
        <f>SUMIFS('Input keuzevariabelen'!$P:$P,'Input keuzevariabelen'!$M:$M,Data!H216)</f>
        <v>0</v>
      </c>
      <c r="S216" s="100" t="e">
        <f t="shared" si="39"/>
        <v>#N/A</v>
      </c>
    </row>
    <row r="217" spans="3:19" x14ac:dyDescent="0.3">
      <c r="C217" s="135"/>
      <c r="D217" s="254" t="e">
        <f>VLOOKUP(C217,'Input keuzevariabelen'!$B:$C,2,FALSE)</f>
        <v>#N/A</v>
      </c>
      <c r="E217" s="130"/>
      <c r="F217" s="136"/>
      <c r="G217" s="98" t="e">
        <f>VLOOKUP(H217,'Input keuzevariabelen'!$F:$J,2,FALSE)</f>
        <v>#N/A</v>
      </c>
      <c r="H217" s="107"/>
      <c r="I217" s="107"/>
      <c r="J217" s="99" t="e">
        <f t="shared" si="37"/>
        <v>#N/A</v>
      </c>
      <c r="K217" s="99" t="e">
        <f>VLOOKUP(H217,'Input keuzevariabelen'!$F:$J,3,FALSE)</f>
        <v>#N/A</v>
      </c>
      <c r="L217" s="99">
        <f>SUMIFS('Input keuzevariabelen'!$I:$I,'Input keuzevariabelen'!$F:$F,Data!H217,'Input keuzevariabelen'!$K:$K,Data!E217)</f>
        <v>0</v>
      </c>
      <c r="M217" s="99" t="e">
        <f>VLOOKUP(H217,'Input keuzevariabelen'!$F:$J,5,FALSE)</f>
        <v>#N/A</v>
      </c>
      <c r="N217" s="99" t="e">
        <f t="shared" si="38"/>
        <v>#N/A</v>
      </c>
      <c r="O217" s="107"/>
      <c r="P217" s="107"/>
      <c r="Q217" s="108"/>
      <c r="R217" s="99">
        <f>SUMIFS('Input keuzevariabelen'!$P:$P,'Input keuzevariabelen'!$M:$M,Data!H217)</f>
        <v>0</v>
      </c>
      <c r="S217" s="100" t="e">
        <f t="shared" si="39"/>
        <v>#N/A</v>
      </c>
    </row>
    <row r="218" spans="3:19" ht="17.399999999999999" thickTop="1" thickBot="1" x14ac:dyDescent="0.35">
      <c r="C218" s="135"/>
      <c r="D218" s="254" t="e">
        <f>VLOOKUP(C218,'Input keuzevariabelen'!$B:$C,2,FALSE)</f>
        <v>#N/A</v>
      </c>
      <c r="E218" s="130"/>
      <c r="F218" s="136"/>
      <c r="G218" s="98" t="e">
        <f>VLOOKUP(H218,'Input keuzevariabelen'!$F:$J,2,FALSE)</f>
        <v>#N/A</v>
      </c>
      <c r="H218" s="107"/>
      <c r="I218" s="107"/>
      <c r="J218" s="99" t="e">
        <f t="shared" si="37"/>
        <v>#N/A</v>
      </c>
      <c r="K218" s="99" t="e">
        <f>VLOOKUP(H218,'Input keuzevariabelen'!$F:$J,3,FALSE)</f>
        <v>#N/A</v>
      </c>
      <c r="L218" s="99">
        <f>SUMIFS('Input keuzevariabelen'!$I:$I,'Input keuzevariabelen'!$F:$F,Data!H218,'Input keuzevariabelen'!$K:$K,Data!E218)</f>
        <v>0</v>
      </c>
      <c r="M218" s="99" t="e">
        <f>VLOOKUP(H218,'Input keuzevariabelen'!$F:$J,5,FALSE)</f>
        <v>#N/A</v>
      </c>
      <c r="N218" s="99" t="e">
        <f t="shared" si="38"/>
        <v>#N/A</v>
      </c>
      <c r="O218" s="107"/>
      <c r="P218" s="107"/>
      <c r="Q218" s="108"/>
      <c r="R218" s="99">
        <f>SUMIFS('Input keuzevariabelen'!$P:$P,'Input keuzevariabelen'!$M:$M,Data!H218)</f>
        <v>0</v>
      </c>
      <c r="S218" s="100" t="e">
        <f t="shared" si="39"/>
        <v>#N/A</v>
      </c>
    </row>
    <row r="219" spans="3:19" ht="17.399999999999999" thickTop="1" thickBot="1" x14ac:dyDescent="0.35">
      <c r="C219" s="135"/>
      <c r="D219" s="254" t="e">
        <f>VLOOKUP(C219,'Input keuzevariabelen'!$B:$C,2,FALSE)</f>
        <v>#N/A</v>
      </c>
      <c r="E219" s="130"/>
      <c r="F219" s="136"/>
      <c r="G219" s="98" t="e">
        <f>VLOOKUP(H219,'Input keuzevariabelen'!$F:$J,2,FALSE)</f>
        <v>#N/A</v>
      </c>
      <c r="H219" s="107"/>
      <c r="I219" s="107"/>
      <c r="J219" s="99" t="e">
        <f t="shared" si="37"/>
        <v>#N/A</v>
      </c>
      <c r="K219" s="99" t="e">
        <f>VLOOKUP(H219,'Input keuzevariabelen'!$F:$J,3,FALSE)</f>
        <v>#N/A</v>
      </c>
      <c r="L219" s="99">
        <f>SUMIFS('Input keuzevariabelen'!$I:$I,'Input keuzevariabelen'!$F:$F,Data!H219,'Input keuzevariabelen'!$K:$K,Data!E219)</f>
        <v>0</v>
      </c>
      <c r="M219" s="99" t="e">
        <f>VLOOKUP(H219,'Input keuzevariabelen'!$F:$J,5,FALSE)</f>
        <v>#N/A</v>
      </c>
      <c r="N219" s="99" t="e">
        <f t="shared" si="38"/>
        <v>#N/A</v>
      </c>
      <c r="O219" s="107"/>
      <c r="P219" s="107"/>
      <c r="Q219" s="108"/>
      <c r="R219" s="99">
        <f>SUMIFS('Input keuzevariabelen'!$P:$P,'Input keuzevariabelen'!$M:$M,Data!H219)</f>
        <v>0</v>
      </c>
      <c r="S219" s="100" t="e">
        <f t="shared" si="39"/>
        <v>#N/A</v>
      </c>
    </row>
    <row r="220" spans="3:19" ht="17.399999999999999" thickTop="1" thickBot="1" x14ac:dyDescent="0.35">
      <c r="C220" s="135"/>
      <c r="D220" s="254" t="e">
        <f>VLOOKUP(C220,'Input keuzevariabelen'!$B:$C,2,FALSE)</f>
        <v>#N/A</v>
      </c>
      <c r="E220" s="130"/>
      <c r="F220" s="136"/>
      <c r="G220" s="98" t="e">
        <f>VLOOKUP(H220,'Input keuzevariabelen'!$F:$J,2,FALSE)</f>
        <v>#N/A</v>
      </c>
      <c r="H220" s="107"/>
      <c r="I220" s="107"/>
      <c r="J220" s="99" t="e">
        <f t="shared" si="37"/>
        <v>#N/A</v>
      </c>
      <c r="K220" s="99" t="e">
        <f>VLOOKUP(H220,'Input keuzevariabelen'!$F:$J,3,FALSE)</f>
        <v>#N/A</v>
      </c>
      <c r="L220" s="99">
        <f>SUMIFS('Input keuzevariabelen'!$I:$I,'Input keuzevariabelen'!$F:$F,Data!H220,'Input keuzevariabelen'!$K:$K,Data!E220)</f>
        <v>0</v>
      </c>
      <c r="M220" s="99" t="e">
        <f>VLOOKUP(H220,'Input keuzevariabelen'!$F:$J,5,FALSE)</f>
        <v>#N/A</v>
      </c>
      <c r="N220" s="99" t="e">
        <f t="shared" si="38"/>
        <v>#N/A</v>
      </c>
      <c r="O220" s="107"/>
      <c r="P220" s="107"/>
      <c r="Q220" s="108"/>
      <c r="R220" s="99">
        <f>SUMIFS('Input keuzevariabelen'!$P:$P,'Input keuzevariabelen'!$M:$M,Data!H220)</f>
        <v>0</v>
      </c>
      <c r="S220" s="100" t="e">
        <f t="shared" si="39"/>
        <v>#N/A</v>
      </c>
    </row>
    <row r="221" spans="3:19" ht="17.399999999999999" thickTop="1" thickBot="1" x14ac:dyDescent="0.35">
      <c r="C221" s="135"/>
      <c r="D221" s="254" t="e">
        <f>VLOOKUP(C221,'Input keuzevariabelen'!$B:$C,2,FALSE)</f>
        <v>#N/A</v>
      </c>
      <c r="E221" s="130"/>
      <c r="F221" s="136"/>
      <c r="G221" s="98" t="e">
        <f>VLOOKUP(H221,'Input keuzevariabelen'!$F:$J,2,FALSE)</f>
        <v>#N/A</v>
      </c>
      <c r="H221" s="107"/>
      <c r="I221" s="107"/>
      <c r="J221" s="99" t="e">
        <f t="shared" si="37"/>
        <v>#N/A</v>
      </c>
      <c r="K221" s="99" t="e">
        <f>VLOOKUP(H221,'Input keuzevariabelen'!$F:$J,3,FALSE)</f>
        <v>#N/A</v>
      </c>
      <c r="L221" s="99">
        <f>SUMIFS('Input keuzevariabelen'!$I:$I,'Input keuzevariabelen'!$F:$F,Data!H221,'Input keuzevariabelen'!$K:$K,Data!E221)</f>
        <v>0</v>
      </c>
      <c r="M221" s="99" t="e">
        <f>VLOOKUP(H221,'Input keuzevariabelen'!$F:$J,5,FALSE)</f>
        <v>#N/A</v>
      </c>
      <c r="N221" s="99" t="e">
        <f t="shared" si="38"/>
        <v>#N/A</v>
      </c>
      <c r="O221" s="107"/>
      <c r="P221" s="107"/>
      <c r="Q221" s="108"/>
      <c r="R221" s="99">
        <f>SUMIFS('Input keuzevariabelen'!$P:$P,'Input keuzevariabelen'!$M:$M,Data!H221)</f>
        <v>0</v>
      </c>
      <c r="S221" s="100" t="e">
        <f t="shared" si="39"/>
        <v>#N/A</v>
      </c>
    </row>
    <row r="222" spans="3:19" ht="17.399999999999999" thickTop="1" thickBot="1" x14ac:dyDescent="0.35">
      <c r="C222" s="133"/>
      <c r="D222" s="254" t="e">
        <f>VLOOKUP(C222,'Input keuzevariabelen'!$B:$C,2,FALSE)</f>
        <v>#N/A</v>
      </c>
      <c r="E222" s="130"/>
      <c r="F222" s="134"/>
      <c r="G222" s="98" t="e">
        <f>VLOOKUP(H222,'Input keuzevariabelen'!$F:$J,2,FALSE)</f>
        <v>#N/A</v>
      </c>
      <c r="H222" s="104"/>
      <c r="I222" s="104"/>
      <c r="J222" s="99" t="e">
        <f t="shared" si="37"/>
        <v>#N/A</v>
      </c>
      <c r="K222" s="99" t="e">
        <f>VLOOKUP(H222,'Input keuzevariabelen'!$F:$J,3,FALSE)</f>
        <v>#N/A</v>
      </c>
      <c r="L222" s="99">
        <f>SUMIFS('Input keuzevariabelen'!$I:$I,'Input keuzevariabelen'!$F:$F,Data!H222,'Input keuzevariabelen'!$K:$K,Data!E222)</f>
        <v>0</v>
      </c>
      <c r="M222" s="99" t="e">
        <f>VLOOKUP(H222,'Input keuzevariabelen'!$F:$J,5,FALSE)</f>
        <v>#N/A</v>
      </c>
      <c r="N222" s="99" t="e">
        <f t="shared" si="38"/>
        <v>#N/A</v>
      </c>
      <c r="O222" s="104"/>
      <c r="P222" s="104"/>
      <c r="Q222" s="105"/>
      <c r="R222" s="99">
        <f>SUMIFS('Input keuzevariabelen'!$P:$P,'Input keuzevariabelen'!$M:$M,Data!H222)</f>
        <v>0</v>
      </c>
      <c r="S222" s="100" t="e">
        <f t="shared" si="39"/>
        <v>#N/A</v>
      </c>
    </row>
    <row r="223" spans="3:19" ht="17.399999999999999" thickTop="1" thickBot="1" x14ac:dyDescent="0.35">
      <c r="C223" s="135"/>
      <c r="D223" s="254" t="e">
        <f>VLOOKUP(C223,'Input keuzevariabelen'!$B:$C,2,FALSE)</f>
        <v>#N/A</v>
      </c>
      <c r="E223" s="130"/>
      <c r="F223" s="136"/>
      <c r="G223" s="98" t="e">
        <f>VLOOKUP(H223,'Input keuzevariabelen'!$F:$J,2,FALSE)</f>
        <v>#N/A</v>
      </c>
      <c r="H223" s="107"/>
      <c r="I223" s="107"/>
      <c r="J223" s="99" t="e">
        <f t="shared" si="37"/>
        <v>#N/A</v>
      </c>
      <c r="K223" s="99" t="e">
        <f>VLOOKUP(H223,'Input keuzevariabelen'!$F:$J,3,FALSE)</f>
        <v>#N/A</v>
      </c>
      <c r="L223" s="99">
        <f>SUMIFS('Input keuzevariabelen'!$I:$I,'Input keuzevariabelen'!$F:$F,Data!H223,'Input keuzevariabelen'!$K:$K,Data!E223)</f>
        <v>0</v>
      </c>
      <c r="M223" s="99" t="e">
        <f>VLOOKUP(H223,'Input keuzevariabelen'!$F:$J,5,FALSE)</f>
        <v>#N/A</v>
      </c>
      <c r="N223" s="99" t="e">
        <f t="shared" si="38"/>
        <v>#N/A</v>
      </c>
      <c r="O223" s="107"/>
      <c r="P223" s="107"/>
      <c r="Q223" s="108"/>
      <c r="R223" s="99">
        <f>SUMIFS('Input keuzevariabelen'!$P:$P,'Input keuzevariabelen'!$M:$M,Data!H223)</f>
        <v>0</v>
      </c>
      <c r="S223" s="100" t="e">
        <f t="shared" si="39"/>
        <v>#N/A</v>
      </c>
    </row>
    <row r="224" spans="3:19" ht="17.399999999999999" thickTop="1" thickBot="1" x14ac:dyDescent="0.35">
      <c r="C224" s="135"/>
      <c r="D224" s="254" t="e">
        <f>VLOOKUP(C224,'Input keuzevariabelen'!$B:$C,2,FALSE)</f>
        <v>#N/A</v>
      </c>
      <c r="E224" s="130"/>
      <c r="F224" s="136"/>
      <c r="G224" s="98" t="e">
        <f>VLOOKUP(H224,'Input keuzevariabelen'!$F:$J,2,FALSE)</f>
        <v>#N/A</v>
      </c>
      <c r="H224" s="107"/>
      <c r="I224" s="107"/>
      <c r="J224" s="99" t="e">
        <f t="shared" si="37"/>
        <v>#N/A</v>
      </c>
      <c r="K224" s="99" t="e">
        <f>VLOOKUP(H224,'Input keuzevariabelen'!$F:$J,3,FALSE)</f>
        <v>#N/A</v>
      </c>
      <c r="L224" s="99">
        <f>SUMIFS('Input keuzevariabelen'!$I:$I,'Input keuzevariabelen'!$F:$F,Data!H224,'Input keuzevariabelen'!$K:$K,Data!E224)</f>
        <v>0</v>
      </c>
      <c r="M224" s="99" t="e">
        <f>VLOOKUP(H224,'Input keuzevariabelen'!$F:$J,5,FALSE)</f>
        <v>#N/A</v>
      </c>
      <c r="N224" s="99" t="e">
        <f t="shared" si="38"/>
        <v>#N/A</v>
      </c>
      <c r="O224" s="107"/>
      <c r="P224" s="107"/>
      <c r="Q224" s="108"/>
      <c r="R224" s="99">
        <f>SUMIFS('Input keuzevariabelen'!$P:$P,'Input keuzevariabelen'!$M:$M,Data!H224)</f>
        <v>0</v>
      </c>
      <c r="S224" s="100" t="e">
        <f t="shared" si="39"/>
        <v>#N/A</v>
      </c>
    </row>
    <row r="225" spans="3:19" ht="17.399999999999999" thickTop="1" thickBot="1" x14ac:dyDescent="0.35">
      <c r="C225" s="135"/>
      <c r="D225" s="254" t="e">
        <f>VLOOKUP(C225,'Input keuzevariabelen'!$B:$C,2,FALSE)</f>
        <v>#N/A</v>
      </c>
      <c r="E225" s="130"/>
      <c r="F225" s="136"/>
      <c r="G225" s="98" t="e">
        <f>VLOOKUP(H225,'Input keuzevariabelen'!$F:$J,2,FALSE)</f>
        <v>#N/A</v>
      </c>
      <c r="H225" s="107"/>
      <c r="I225" s="107"/>
      <c r="J225" s="99" t="e">
        <f t="shared" si="37"/>
        <v>#N/A</v>
      </c>
      <c r="K225" s="99" t="e">
        <f>VLOOKUP(H225,'Input keuzevariabelen'!$F:$J,3,FALSE)</f>
        <v>#N/A</v>
      </c>
      <c r="L225" s="99">
        <f>SUMIFS('Input keuzevariabelen'!$I:$I,'Input keuzevariabelen'!$F:$F,Data!H225,'Input keuzevariabelen'!$K:$K,Data!E225)</f>
        <v>0</v>
      </c>
      <c r="M225" s="99" t="e">
        <f>VLOOKUP(H225,'Input keuzevariabelen'!$F:$J,5,FALSE)</f>
        <v>#N/A</v>
      </c>
      <c r="N225" s="99" t="e">
        <f t="shared" si="38"/>
        <v>#N/A</v>
      </c>
      <c r="O225" s="107"/>
      <c r="P225" s="107"/>
      <c r="Q225" s="108"/>
      <c r="R225" s="99">
        <f>SUMIFS('Input keuzevariabelen'!$P:$P,'Input keuzevariabelen'!$M:$M,Data!H225)</f>
        <v>0</v>
      </c>
      <c r="S225" s="100" t="e">
        <f t="shared" si="39"/>
        <v>#N/A</v>
      </c>
    </row>
    <row r="226" spans="3:19" ht="17.399999999999999" thickTop="1" thickBot="1" x14ac:dyDescent="0.35">
      <c r="C226" s="135"/>
      <c r="D226" s="254" t="e">
        <f>VLOOKUP(C226,'Input keuzevariabelen'!$B:$C,2,FALSE)</f>
        <v>#N/A</v>
      </c>
      <c r="E226" s="130"/>
      <c r="F226" s="136"/>
      <c r="G226" s="98" t="e">
        <f>VLOOKUP(H226,'Input keuzevariabelen'!$F:$J,2,FALSE)</f>
        <v>#N/A</v>
      </c>
      <c r="H226" s="107"/>
      <c r="I226" s="107"/>
      <c r="J226" s="99" t="e">
        <f t="shared" si="37"/>
        <v>#N/A</v>
      </c>
      <c r="K226" s="99" t="e">
        <f>VLOOKUP(H226,'Input keuzevariabelen'!$F:$J,3,FALSE)</f>
        <v>#N/A</v>
      </c>
      <c r="L226" s="99">
        <f>SUMIFS('Input keuzevariabelen'!$I:$I,'Input keuzevariabelen'!$F:$F,Data!H226,'Input keuzevariabelen'!$K:$K,Data!E226)</f>
        <v>0</v>
      </c>
      <c r="M226" s="99" t="e">
        <f>VLOOKUP(H226,'Input keuzevariabelen'!$F:$J,5,FALSE)</f>
        <v>#N/A</v>
      </c>
      <c r="N226" s="99" t="e">
        <f t="shared" si="38"/>
        <v>#N/A</v>
      </c>
      <c r="O226" s="107"/>
      <c r="P226" s="107"/>
      <c r="Q226" s="108"/>
      <c r="R226" s="99">
        <f>SUMIFS('Input keuzevariabelen'!$P:$P,'Input keuzevariabelen'!$M:$M,Data!H226)</f>
        <v>0</v>
      </c>
      <c r="S226" s="100" t="e">
        <f t="shared" si="39"/>
        <v>#N/A</v>
      </c>
    </row>
    <row r="227" spans="3:19" ht="17.399999999999999" thickTop="1" thickBot="1" x14ac:dyDescent="0.35">
      <c r="C227" s="135"/>
      <c r="D227" s="254" t="e">
        <f>VLOOKUP(C227,'Input keuzevariabelen'!$B:$C,2,FALSE)</f>
        <v>#N/A</v>
      </c>
      <c r="E227" s="130"/>
      <c r="F227" s="136"/>
      <c r="G227" s="98" t="e">
        <f>VLOOKUP(H227,'Input keuzevariabelen'!$F:$J,2,FALSE)</f>
        <v>#N/A</v>
      </c>
      <c r="H227" s="107"/>
      <c r="I227" s="107"/>
      <c r="J227" s="99" t="e">
        <f t="shared" si="37"/>
        <v>#N/A</v>
      </c>
      <c r="K227" s="99" t="e">
        <f>VLOOKUP(H227,'Input keuzevariabelen'!$F:$J,3,FALSE)</f>
        <v>#N/A</v>
      </c>
      <c r="L227" s="99">
        <f>SUMIFS('Input keuzevariabelen'!$I:$I,'Input keuzevariabelen'!$F:$F,Data!H227,'Input keuzevariabelen'!$K:$K,Data!E227)</f>
        <v>0</v>
      </c>
      <c r="M227" s="99" t="e">
        <f>VLOOKUP(H227,'Input keuzevariabelen'!$F:$J,5,FALSE)</f>
        <v>#N/A</v>
      </c>
      <c r="N227" s="99" t="e">
        <f t="shared" si="38"/>
        <v>#N/A</v>
      </c>
      <c r="O227" s="107"/>
      <c r="P227" s="107"/>
      <c r="Q227" s="108"/>
      <c r="R227" s="99">
        <f>SUMIFS('Input keuzevariabelen'!$P:$P,'Input keuzevariabelen'!$M:$M,Data!H227)</f>
        <v>0</v>
      </c>
      <c r="S227" s="100" t="e">
        <f t="shared" si="39"/>
        <v>#N/A</v>
      </c>
    </row>
    <row r="228" spans="3:19" ht="17.399999999999999" thickTop="1" thickBot="1" x14ac:dyDescent="0.35">
      <c r="C228" s="135"/>
      <c r="D228" s="254" t="e">
        <f>VLOOKUP(C228,'Input keuzevariabelen'!$B:$C,2,FALSE)</f>
        <v>#N/A</v>
      </c>
      <c r="E228" s="130"/>
      <c r="F228" s="136"/>
      <c r="G228" s="98" t="e">
        <f>VLOOKUP(H228,'Input keuzevariabelen'!$F:$J,2,FALSE)</f>
        <v>#N/A</v>
      </c>
      <c r="H228" s="107"/>
      <c r="I228" s="107"/>
      <c r="J228" s="99" t="e">
        <f t="shared" si="37"/>
        <v>#N/A</v>
      </c>
      <c r="K228" s="99" t="e">
        <f>VLOOKUP(H228,'Input keuzevariabelen'!$F:$J,3,FALSE)</f>
        <v>#N/A</v>
      </c>
      <c r="L228" s="99">
        <f>SUMIFS('Input keuzevariabelen'!$I:$I,'Input keuzevariabelen'!$F:$F,Data!H228,'Input keuzevariabelen'!$K:$K,Data!E228)</f>
        <v>0</v>
      </c>
      <c r="M228" s="99" t="e">
        <f>VLOOKUP(H228,'Input keuzevariabelen'!$F:$J,5,FALSE)</f>
        <v>#N/A</v>
      </c>
      <c r="N228" s="99" t="e">
        <f t="shared" si="38"/>
        <v>#N/A</v>
      </c>
      <c r="O228" s="107"/>
      <c r="P228" s="107"/>
      <c r="Q228" s="108"/>
      <c r="R228" s="99">
        <f>SUMIFS('Input keuzevariabelen'!$P:$P,'Input keuzevariabelen'!$M:$M,Data!H228)</f>
        <v>0</v>
      </c>
      <c r="S228" s="100" t="e">
        <f t="shared" si="39"/>
        <v>#N/A</v>
      </c>
    </row>
    <row r="229" spans="3:19" ht="17.399999999999999" thickTop="1" thickBot="1" x14ac:dyDescent="0.35">
      <c r="C229" s="135"/>
      <c r="D229" s="254" t="e">
        <f>VLOOKUP(C229,'Input keuzevariabelen'!$B:$C,2,FALSE)</f>
        <v>#N/A</v>
      </c>
      <c r="E229" s="130"/>
      <c r="F229" s="136"/>
      <c r="G229" s="98" t="e">
        <f>VLOOKUP(H229,'Input keuzevariabelen'!$F:$J,2,FALSE)</f>
        <v>#N/A</v>
      </c>
      <c r="H229" s="107"/>
      <c r="I229" s="107"/>
      <c r="J229" s="99" t="e">
        <f t="shared" si="37"/>
        <v>#N/A</v>
      </c>
      <c r="K229" s="99" t="e">
        <f>VLOOKUP(H229,'Input keuzevariabelen'!$F:$J,3,FALSE)</f>
        <v>#N/A</v>
      </c>
      <c r="L229" s="99">
        <f>SUMIFS('Input keuzevariabelen'!$I:$I,'Input keuzevariabelen'!$F:$F,Data!H229,'Input keuzevariabelen'!$K:$K,Data!E229)</f>
        <v>0</v>
      </c>
      <c r="M229" s="99" t="e">
        <f>VLOOKUP(H229,'Input keuzevariabelen'!$F:$J,5,FALSE)</f>
        <v>#N/A</v>
      </c>
      <c r="N229" s="99" t="e">
        <f t="shared" si="38"/>
        <v>#N/A</v>
      </c>
      <c r="O229" s="107"/>
      <c r="P229" s="107"/>
      <c r="Q229" s="108"/>
      <c r="R229" s="99">
        <f>SUMIFS('Input keuzevariabelen'!$P:$P,'Input keuzevariabelen'!$M:$M,Data!H229)</f>
        <v>0</v>
      </c>
      <c r="S229" s="100" t="e">
        <f t="shared" si="39"/>
        <v>#N/A</v>
      </c>
    </row>
    <row r="230" spans="3:19" ht="17.399999999999999" thickTop="1" thickBot="1" x14ac:dyDescent="0.35">
      <c r="C230" s="135"/>
      <c r="D230" s="254" t="e">
        <f>VLOOKUP(C230,'Input keuzevariabelen'!$B:$C,2,FALSE)</f>
        <v>#N/A</v>
      </c>
      <c r="E230" s="130"/>
      <c r="F230" s="136"/>
      <c r="G230" s="98" t="e">
        <f>VLOOKUP(H230,'Input keuzevariabelen'!$F:$J,2,FALSE)</f>
        <v>#N/A</v>
      </c>
      <c r="H230" s="107"/>
      <c r="I230" s="107"/>
      <c r="J230" s="99" t="e">
        <f t="shared" si="37"/>
        <v>#N/A</v>
      </c>
      <c r="K230" s="99" t="e">
        <f>VLOOKUP(H230,'Input keuzevariabelen'!$F:$J,3,FALSE)</f>
        <v>#N/A</v>
      </c>
      <c r="L230" s="99">
        <f>SUMIFS('Input keuzevariabelen'!$I:$I,'Input keuzevariabelen'!$F:$F,Data!H230,'Input keuzevariabelen'!$K:$K,Data!E230)</f>
        <v>0</v>
      </c>
      <c r="M230" s="99" t="e">
        <f>VLOOKUP(H230,'Input keuzevariabelen'!$F:$J,5,FALSE)</f>
        <v>#N/A</v>
      </c>
      <c r="N230" s="99" t="e">
        <f t="shared" si="38"/>
        <v>#N/A</v>
      </c>
      <c r="O230" s="107"/>
      <c r="P230" s="107"/>
      <c r="Q230" s="108"/>
      <c r="R230" s="99">
        <f>SUMIFS('Input keuzevariabelen'!$P:$P,'Input keuzevariabelen'!$M:$M,Data!H230)</f>
        <v>0</v>
      </c>
      <c r="S230" s="100" t="e">
        <f t="shared" si="39"/>
        <v>#N/A</v>
      </c>
    </row>
    <row r="231" spans="3:19" ht="17.399999999999999" thickTop="1" thickBot="1" x14ac:dyDescent="0.35">
      <c r="C231" s="135"/>
      <c r="D231" s="254" t="e">
        <f>VLOOKUP(C231,'Input keuzevariabelen'!$B:$C,2,FALSE)</f>
        <v>#N/A</v>
      </c>
      <c r="E231" s="130"/>
      <c r="F231" s="136"/>
      <c r="G231" s="98" t="e">
        <f>VLOOKUP(H231,'Input keuzevariabelen'!$F:$J,2,FALSE)</f>
        <v>#N/A</v>
      </c>
      <c r="H231" s="107"/>
      <c r="I231" s="107"/>
      <c r="J231" s="99" t="e">
        <f t="shared" si="37"/>
        <v>#N/A</v>
      </c>
      <c r="K231" s="99" t="e">
        <f>VLOOKUP(H231,'Input keuzevariabelen'!$F:$J,3,FALSE)</f>
        <v>#N/A</v>
      </c>
      <c r="L231" s="99">
        <f>SUMIFS('Input keuzevariabelen'!$I:$I,'Input keuzevariabelen'!$F:$F,Data!H231,'Input keuzevariabelen'!$K:$K,Data!E231)</f>
        <v>0</v>
      </c>
      <c r="M231" s="99" t="e">
        <f>VLOOKUP(H231,'Input keuzevariabelen'!$F:$J,5,FALSE)</f>
        <v>#N/A</v>
      </c>
      <c r="N231" s="99" t="e">
        <f t="shared" si="38"/>
        <v>#N/A</v>
      </c>
      <c r="O231" s="107"/>
      <c r="P231" s="107"/>
      <c r="Q231" s="108"/>
      <c r="R231" s="99">
        <f>SUMIFS('Input keuzevariabelen'!$P:$P,'Input keuzevariabelen'!$M:$M,Data!H231)</f>
        <v>0</v>
      </c>
      <c r="S231" s="100" t="e">
        <f t="shared" si="39"/>
        <v>#N/A</v>
      </c>
    </row>
    <row r="232" spans="3:19" ht="17.399999999999999" thickTop="1" thickBot="1" x14ac:dyDescent="0.35">
      <c r="C232" s="135"/>
      <c r="D232" s="254" t="e">
        <f>VLOOKUP(C232,'Input keuzevariabelen'!$B:$C,2,FALSE)</f>
        <v>#N/A</v>
      </c>
      <c r="E232" s="130"/>
      <c r="F232" s="136"/>
      <c r="G232" s="98" t="e">
        <f>VLOOKUP(H232,'Input keuzevariabelen'!$F:$J,2,FALSE)</f>
        <v>#N/A</v>
      </c>
      <c r="H232" s="107"/>
      <c r="I232" s="107"/>
      <c r="J232" s="99" t="e">
        <f t="shared" si="37"/>
        <v>#N/A</v>
      </c>
      <c r="K232" s="99" t="e">
        <f>VLOOKUP(H232,'Input keuzevariabelen'!$F:$J,3,FALSE)</f>
        <v>#N/A</v>
      </c>
      <c r="L232" s="99">
        <f>SUMIFS('Input keuzevariabelen'!$I:$I,'Input keuzevariabelen'!$F:$F,Data!H232,'Input keuzevariabelen'!$K:$K,Data!E232)</f>
        <v>0</v>
      </c>
      <c r="M232" s="99" t="e">
        <f>VLOOKUP(H232,'Input keuzevariabelen'!$F:$J,5,FALSE)</f>
        <v>#N/A</v>
      </c>
      <c r="N232" s="99" t="e">
        <f t="shared" si="38"/>
        <v>#N/A</v>
      </c>
      <c r="O232" s="107"/>
      <c r="P232" s="107"/>
      <c r="Q232" s="108"/>
      <c r="R232" s="99">
        <f>SUMIFS('Input keuzevariabelen'!$P:$P,'Input keuzevariabelen'!$M:$M,Data!H232)</f>
        <v>0</v>
      </c>
      <c r="S232" s="100" t="e">
        <f t="shared" si="39"/>
        <v>#N/A</v>
      </c>
    </row>
    <row r="233" spans="3:19" ht="17.399999999999999" thickTop="1" thickBot="1" x14ac:dyDescent="0.35">
      <c r="C233" s="135"/>
      <c r="D233" s="254" t="e">
        <f>VLOOKUP(C233,'Input keuzevariabelen'!$B:$C,2,FALSE)</f>
        <v>#N/A</v>
      </c>
      <c r="E233" s="130"/>
      <c r="F233" s="136"/>
      <c r="G233" s="98" t="e">
        <f>VLOOKUP(H233,'Input keuzevariabelen'!$F:$J,2,FALSE)</f>
        <v>#N/A</v>
      </c>
      <c r="H233" s="107"/>
      <c r="I233" s="107"/>
      <c r="J233" s="99" t="e">
        <f t="shared" si="37"/>
        <v>#N/A</v>
      </c>
      <c r="K233" s="99" t="e">
        <f>VLOOKUP(H233,'Input keuzevariabelen'!$F:$J,3,FALSE)</f>
        <v>#N/A</v>
      </c>
      <c r="L233" s="99">
        <f>SUMIFS('Input keuzevariabelen'!$I:$I,'Input keuzevariabelen'!$F:$F,Data!H233,'Input keuzevariabelen'!$K:$K,Data!E233)</f>
        <v>0</v>
      </c>
      <c r="M233" s="99" t="e">
        <f>VLOOKUP(H233,'Input keuzevariabelen'!$F:$J,5,FALSE)</f>
        <v>#N/A</v>
      </c>
      <c r="N233" s="99" t="e">
        <f t="shared" si="38"/>
        <v>#N/A</v>
      </c>
      <c r="O233" s="107"/>
      <c r="P233" s="107"/>
      <c r="Q233" s="108"/>
      <c r="R233" s="99">
        <f>SUMIFS('Input keuzevariabelen'!$P:$P,'Input keuzevariabelen'!$M:$M,Data!H233)</f>
        <v>0</v>
      </c>
      <c r="S233" s="100" t="e">
        <f t="shared" si="39"/>
        <v>#N/A</v>
      </c>
    </row>
    <row r="234" spans="3:19" ht="17.399999999999999" thickTop="1" thickBot="1" x14ac:dyDescent="0.35">
      <c r="C234" s="135"/>
      <c r="D234" s="254" t="e">
        <f>VLOOKUP(C234,'Input keuzevariabelen'!$B:$C,2,FALSE)</f>
        <v>#N/A</v>
      </c>
      <c r="E234" s="130"/>
      <c r="F234" s="136"/>
      <c r="G234" s="98" t="e">
        <f>VLOOKUP(H234,'Input keuzevariabelen'!$F:$J,2,FALSE)</f>
        <v>#N/A</v>
      </c>
      <c r="H234" s="107"/>
      <c r="I234" s="107"/>
      <c r="J234" s="99" t="e">
        <f t="shared" si="37"/>
        <v>#N/A</v>
      </c>
      <c r="K234" s="99" t="e">
        <f>VLOOKUP(H234,'Input keuzevariabelen'!$F:$J,3,FALSE)</f>
        <v>#N/A</v>
      </c>
      <c r="L234" s="99">
        <f>SUMIFS('Input keuzevariabelen'!$I:$I,'Input keuzevariabelen'!$F:$F,Data!H234,'Input keuzevariabelen'!$K:$K,Data!E234)</f>
        <v>0</v>
      </c>
      <c r="M234" s="99" t="e">
        <f>VLOOKUP(H234,'Input keuzevariabelen'!$F:$J,5,FALSE)</f>
        <v>#N/A</v>
      </c>
      <c r="N234" s="99" t="e">
        <f t="shared" si="38"/>
        <v>#N/A</v>
      </c>
      <c r="O234" s="107"/>
      <c r="P234" s="107"/>
      <c r="Q234" s="108"/>
      <c r="R234" s="99">
        <f>SUMIFS('Input keuzevariabelen'!$P:$P,'Input keuzevariabelen'!$M:$M,Data!H234)</f>
        <v>0</v>
      </c>
      <c r="S234" s="100" t="e">
        <f t="shared" si="39"/>
        <v>#N/A</v>
      </c>
    </row>
    <row r="235" spans="3:19" ht="17.399999999999999" thickTop="1" thickBot="1" x14ac:dyDescent="0.35">
      <c r="C235" s="135"/>
      <c r="D235" s="254" t="e">
        <f>VLOOKUP(C235,'Input keuzevariabelen'!$B:$C,2,FALSE)</f>
        <v>#N/A</v>
      </c>
      <c r="E235" s="130"/>
      <c r="F235" s="136"/>
      <c r="G235" s="98" t="e">
        <f>VLOOKUP(H235,'Input keuzevariabelen'!$F:$J,2,FALSE)</f>
        <v>#N/A</v>
      </c>
      <c r="H235" s="107"/>
      <c r="I235" s="107"/>
      <c r="J235" s="99" t="e">
        <f t="shared" si="37"/>
        <v>#N/A</v>
      </c>
      <c r="K235" s="99" t="e">
        <f>VLOOKUP(H235,'Input keuzevariabelen'!$F:$J,3,FALSE)</f>
        <v>#N/A</v>
      </c>
      <c r="L235" s="99">
        <f>SUMIFS('Input keuzevariabelen'!$I:$I,'Input keuzevariabelen'!$F:$F,Data!H235,'Input keuzevariabelen'!$K:$K,Data!E235)</f>
        <v>0</v>
      </c>
      <c r="M235" s="99" t="e">
        <f>VLOOKUP(H235,'Input keuzevariabelen'!$F:$J,5,FALSE)</f>
        <v>#N/A</v>
      </c>
      <c r="N235" s="99" t="e">
        <f t="shared" si="38"/>
        <v>#N/A</v>
      </c>
      <c r="O235" s="107"/>
      <c r="P235" s="107"/>
      <c r="Q235" s="108"/>
      <c r="R235" s="99">
        <f>SUMIFS('Input keuzevariabelen'!$P:$P,'Input keuzevariabelen'!$M:$M,Data!H235)</f>
        <v>0</v>
      </c>
      <c r="S235" s="100" t="e">
        <f t="shared" si="39"/>
        <v>#N/A</v>
      </c>
    </row>
    <row r="236" spans="3:19" ht="17.399999999999999" thickTop="1" thickBot="1" x14ac:dyDescent="0.35">
      <c r="C236" s="135"/>
      <c r="D236" s="254" t="e">
        <f>VLOOKUP(C236,'Input keuzevariabelen'!$B:$C,2,FALSE)</f>
        <v>#N/A</v>
      </c>
      <c r="E236" s="130"/>
      <c r="F236" s="136"/>
      <c r="G236" s="98" t="e">
        <f>VLOOKUP(H236,'Input keuzevariabelen'!$F:$J,2,FALSE)</f>
        <v>#N/A</v>
      </c>
      <c r="H236" s="107"/>
      <c r="I236" s="107"/>
      <c r="J236" s="99" t="e">
        <f t="shared" si="37"/>
        <v>#N/A</v>
      </c>
      <c r="K236" s="99" t="e">
        <f>VLOOKUP(H236,'Input keuzevariabelen'!$F:$J,3,FALSE)</f>
        <v>#N/A</v>
      </c>
      <c r="L236" s="99">
        <f>SUMIFS('Input keuzevariabelen'!$I:$I,'Input keuzevariabelen'!$F:$F,Data!H236,'Input keuzevariabelen'!$K:$K,Data!E236)</f>
        <v>0</v>
      </c>
      <c r="M236" s="99" t="e">
        <f>VLOOKUP(H236,'Input keuzevariabelen'!$F:$J,5,FALSE)</f>
        <v>#N/A</v>
      </c>
      <c r="N236" s="99" t="e">
        <f t="shared" si="38"/>
        <v>#N/A</v>
      </c>
      <c r="O236" s="107"/>
      <c r="P236" s="107"/>
      <c r="Q236" s="108"/>
      <c r="R236" s="99">
        <f>SUMIFS('Input keuzevariabelen'!$P:$P,'Input keuzevariabelen'!$M:$M,Data!H236)</f>
        <v>0</v>
      </c>
      <c r="S236" s="100" t="e">
        <f t="shared" si="39"/>
        <v>#N/A</v>
      </c>
    </row>
    <row r="237" spans="3:19" ht="17.399999999999999" thickTop="1" thickBot="1" x14ac:dyDescent="0.35">
      <c r="C237" s="135"/>
      <c r="D237" s="254" t="e">
        <f>VLOOKUP(C237,'Input keuzevariabelen'!$B:$C,2,FALSE)</f>
        <v>#N/A</v>
      </c>
      <c r="E237" s="130"/>
      <c r="F237" s="136"/>
      <c r="G237" s="98" t="e">
        <f>VLOOKUP(H237,'Input keuzevariabelen'!$F:$J,2,FALSE)</f>
        <v>#N/A</v>
      </c>
      <c r="H237" s="107"/>
      <c r="I237" s="107"/>
      <c r="J237" s="99" t="e">
        <f t="shared" si="37"/>
        <v>#N/A</v>
      </c>
      <c r="K237" s="99" t="e">
        <f>VLOOKUP(H237,'Input keuzevariabelen'!$F:$J,3,FALSE)</f>
        <v>#N/A</v>
      </c>
      <c r="L237" s="99">
        <f>SUMIFS('Input keuzevariabelen'!$I:$I,'Input keuzevariabelen'!$F:$F,Data!H237,'Input keuzevariabelen'!$K:$K,Data!E237)</f>
        <v>0</v>
      </c>
      <c r="M237" s="99" t="e">
        <f>VLOOKUP(H237,'Input keuzevariabelen'!$F:$J,5,FALSE)</f>
        <v>#N/A</v>
      </c>
      <c r="N237" s="99" t="e">
        <f t="shared" si="38"/>
        <v>#N/A</v>
      </c>
      <c r="O237" s="107"/>
      <c r="P237" s="107"/>
      <c r="Q237" s="108"/>
      <c r="R237" s="99">
        <f>SUMIFS('Input keuzevariabelen'!$P:$P,'Input keuzevariabelen'!$M:$M,Data!H237)</f>
        <v>0</v>
      </c>
      <c r="S237" s="100" t="e">
        <f t="shared" si="39"/>
        <v>#N/A</v>
      </c>
    </row>
    <row r="238" spans="3:19" ht="17.399999999999999" thickTop="1" thickBot="1" x14ac:dyDescent="0.35">
      <c r="C238" s="135"/>
      <c r="D238" s="254" t="e">
        <f>VLOOKUP(C238,'Input keuzevariabelen'!$B:$C,2,FALSE)</f>
        <v>#N/A</v>
      </c>
      <c r="E238" s="130"/>
      <c r="F238" s="136"/>
      <c r="G238" s="98" t="e">
        <f>VLOOKUP(H238,'Input keuzevariabelen'!$F:$J,2,FALSE)</f>
        <v>#N/A</v>
      </c>
      <c r="H238" s="107"/>
      <c r="I238" s="107"/>
      <c r="J238" s="99" t="e">
        <f t="shared" si="37"/>
        <v>#N/A</v>
      </c>
      <c r="K238" s="99" t="e">
        <f>VLOOKUP(H238,'Input keuzevariabelen'!$F:$J,3,FALSE)</f>
        <v>#N/A</v>
      </c>
      <c r="L238" s="99">
        <f>SUMIFS('Input keuzevariabelen'!$I:$I,'Input keuzevariabelen'!$F:$F,Data!H238,'Input keuzevariabelen'!$K:$K,Data!E238)</f>
        <v>0</v>
      </c>
      <c r="M238" s="99" t="e">
        <f>VLOOKUP(H238,'Input keuzevariabelen'!$F:$J,5,FALSE)</f>
        <v>#N/A</v>
      </c>
      <c r="N238" s="99" t="e">
        <f t="shared" si="38"/>
        <v>#N/A</v>
      </c>
      <c r="O238" s="107"/>
      <c r="P238" s="107"/>
      <c r="Q238" s="108"/>
      <c r="R238" s="99">
        <f>SUMIFS('Input keuzevariabelen'!$P:$P,'Input keuzevariabelen'!$M:$M,Data!H238)</f>
        <v>0</v>
      </c>
      <c r="S238" s="100" t="e">
        <f t="shared" si="39"/>
        <v>#N/A</v>
      </c>
    </row>
    <row r="239" spans="3:19" ht="17.399999999999999" thickTop="1" thickBot="1" x14ac:dyDescent="0.35">
      <c r="C239" s="135"/>
      <c r="D239" s="254" t="e">
        <f>VLOOKUP(C239,'Input keuzevariabelen'!$B:$C,2,FALSE)</f>
        <v>#N/A</v>
      </c>
      <c r="E239" s="130"/>
      <c r="F239" s="136"/>
      <c r="G239" s="98" t="e">
        <f>VLOOKUP(H239,'Input keuzevariabelen'!$F:$J,2,FALSE)</f>
        <v>#N/A</v>
      </c>
      <c r="H239" s="107"/>
      <c r="I239" s="107"/>
      <c r="J239" s="99" t="e">
        <f t="shared" si="37"/>
        <v>#N/A</v>
      </c>
      <c r="K239" s="99" t="e">
        <f>VLOOKUP(H239,'Input keuzevariabelen'!$F:$J,3,FALSE)</f>
        <v>#N/A</v>
      </c>
      <c r="L239" s="99">
        <f>SUMIFS('Input keuzevariabelen'!$I:$I,'Input keuzevariabelen'!$F:$F,Data!H239,'Input keuzevariabelen'!$K:$K,Data!E239)</f>
        <v>0</v>
      </c>
      <c r="M239" s="99" t="e">
        <f>VLOOKUP(H239,'Input keuzevariabelen'!$F:$J,5,FALSE)</f>
        <v>#N/A</v>
      </c>
      <c r="N239" s="99" t="e">
        <f t="shared" si="38"/>
        <v>#N/A</v>
      </c>
      <c r="O239" s="107"/>
      <c r="P239" s="107"/>
      <c r="Q239" s="108"/>
      <c r="R239" s="99">
        <f>SUMIFS('Input keuzevariabelen'!$P:$P,'Input keuzevariabelen'!$M:$M,Data!H239)</f>
        <v>0</v>
      </c>
      <c r="S239" s="100" t="e">
        <f t="shared" si="39"/>
        <v>#N/A</v>
      </c>
    </row>
    <row r="240" spans="3:19" ht="17.399999999999999" thickTop="1" thickBot="1" x14ac:dyDescent="0.35">
      <c r="C240" s="135"/>
      <c r="D240" s="254" t="e">
        <f>VLOOKUP(C240,'Input keuzevariabelen'!$B:$C,2,FALSE)</f>
        <v>#N/A</v>
      </c>
      <c r="E240" s="130"/>
      <c r="F240" s="136"/>
      <c r="G240" s="98" t="e">
        <f>VLOOKUP(H240,'Input keuzevariabelen'!$F:$J,2,FALSE)</f>
        <v>#N/A</v>
      </c>
      <c r="H240" s="107"/>
      <c r="I240" s="107"/>
      <c r="J240" s="99" t="e">
        <f t="shared" si="37"/>
        <v>#N/A</v>
      </c>
      <c r="K240" s="99" t="e">
        <f>VLOOKUP(H240,'Input keuzevariabelen'!$F:$J,3,FALSE)</f>
        <v>#N/A</v>
      </c>
      <c r="L240" s="99">
        <f>SUMIFS('Input keuzevariabelen'!$I:$I,'Input keuzevariabelen'!$F:$F,Data!H240,'Input keuzevariabelen'!$K:$K,Data!E240)</f>
        <v>0</v>
      </c>
      <c r="M240" s="99" t="e">
        <f>VLOOKUP(H240,'Input keuzevariabelen'!$F:$J,5,FALSE)</f>
        <v>#N/A</v>
      </c>
      <c r="N240" s="99" t="e">
        <f t="shared" si="38"/>
        <v>#N/A</v>
      </c>
      <c r="O240" s="107"/>
      <c r="P240" s="107"/>
      <c r="Q240" s="108"/>
      <c r="R240" s="99">
        <f>SUMIFS('Input keuzevariabelen'!$P:$P,'Input keuzevariabelen'!$M:$M,Data!H240)</f>
        <v>0</v>
      </c>
      <c r="S240" s="100" t="e">
        <f t="shared" si="39"/>
        <v>#N/A</v>
      </c>
    </row>
    <row r="241" spans="3:19" ht="17.399999999999999" thickTop="1" thickBot="1" x14ac:dyDescent="0.35">
      <c r="C241" s="135"/>
      <c r="D241" s="254" t="e">
        <f>VLOOKUP(C241,'Input keuzevariabelen'!$B:$C,2,FALSE)</f>
        <v>#N/A</v>
      </c>
      <c r="E241" s="130"/>
      <c r="F241" s="136"/>
      <c r="G241" s="98" t="e">
        <f>VLOOKUP(H241,'Input keuzevariabelen'!$F:$J,2,FALSE)</f>
        <v>#N/A</v>
      </c>
      <c r="H241" s="107"/>
      <c r="I241" s="107"/>
      <c r="J241" s="99" t="e">
        <f t="shared" si="37"/>
        <v>#N/A</v>
      </c>
      <c r="K241" s="99" t="e">
        <f>VLOOKUP(H241,'Input keuzevariabelen'!$F:$J,3,FALSE)</f>
        <v>#N/A</v>
      </c>
      <c r="L241" s="99">
        <f>SUMIFS('Input keuzevariabelen'!$I:$I,'Input keuzevariabelen'!$F:$F,Data!H241,'Input keuzevariabelen'!$K:$K,Data!E241)</f>
        <v>0</v>
      </c>
      <c r="M241" s="99" t="e">
        <f>VLOOKUP(H241,'Input keuzevariabelen'!$F:$J,5,FALSE)</f>
        <v>#N/A</v>
      </c>
      <c r="N241" s="99" t="e">
        <f t="shared" si="38"/>
        <v>#N/A</v>
      </c>
      <c r="O241" s="107"/>
      <c r="P241" s="107"/>
      <c r="Q241" s="108"/>
      <c r="R241" s="99">
        <f>SUMIFS('Input keuzevariabelen'!$P:$P,'Input keuzevariabelen'!$M:$M,Data!H241)</f>
        <v>0</v>
      </c>
      <c r="S241" s="100" t="e">
        <f t="shared" si="39"/>
        <v>#N/A</v>
      </c>
    </row>
    <row r="242" spans="3:19" ht="17.399999999999999" thickTop="1" thickBot="1" x14ac:dyDescent="0.35">
      <c r="C242" s="135"/>
      <c r="D242" s="254" t="e">
        <f>VLOOKUP(C242,'Input keuzevariabelen'!$B:$C,2,FALSE)</f>
        <v>#N/A</v>
      </c>
      <c r="E242" s="130"/>
      <c r="F242" s="136"/>
      <c r="G242" s="98" t="e">
        <f>VLOOKUP(H242,'Input keuzevariabelen'!$F:$J,2,FALSE)</f>
        <v>#N/A</v>
      </c>
      <c r="H242" s="107"/>
      <c r="I242" s="107"/>
      <c r="J242" s="99" t="e">
        <f t="shared" si="37"/>
        <v>#N/A</v>
      </c>
      <c r="K242" s="99" t="e">
        <f>VLOOKUP(H242,'Input keuzevariabelen'!$F:$J,3,FALSE)</f>
        <v>#N/A</v>
      </c>
      <c r="L242" s="99">
        <f>SUMIFS('Input keuzevariabelen'!$I:$I,'Input keuzevariabelen'!$F:$F,Data!H242,'Input keuzevariabelen'!$K:$K,Data!E242)</f>
        <v>0</v>
      </c>
      <c r="M242" s="99" t="e">
        <f>VLOOKUP(H242,'Input keuzevariabelen'!$F:$J,5,FALSE)</f>
        <v>#N/A</v>
      </c>
      <c r="N242" s="99" t="e">
        <f t="shared" si="38"/>
        <v>#N/A</v>
      </c>
      <c r="O242" s="107"/>
      <c r="P242" s="107"/>
      <c r="Q242" s="108"/>
      <c r="R242" s="99">
        <f>SUMIFS('Input keuzevariabelen'!$P:$P,'Input keuzevariabelen'!$M:$M,Data!H242)</f>
        <v>0</v>
      </c>
      <c r="S242" s="100" t="e">
        <f t="shared" si="39"/>
        <v>#N/A</v>
      </c>
    </row>
    <row r="243" spans="3:19" ht="17.399999999999999" thickTop="1" thickBot="1" x14ac:dyDescent="0.35">
      <c r="C243" s="135"/>
      <c r="D243" s="254" t="e">
        <f>VLOOKUP(C243,'Input keuzevariabelen'!$B:$C,2,FALSE)</f>
        <v>#N/A</v>
      </c>
      <c r="E243" s="130"/>
      <c r="F243" s="136"/>
      <c r="G243" s="98" t="e">
        <f>VLOOKUP(H243,'Input keuzevariabelen'!$F:$J,2,FALSE)</f>
        <v>#N/A</v>
      </c>
      <c r="H243" s="107"/>
      <c r="I243" s="107"/>
      <c r="J243" s="99" t="e">
        <f t="shared" si="37"/>
        <v>#N/A</v>
      </c>
      <c r="K243" s="99" t="e">
        <f>VLOOKUP(H243,'Input keuzevariabelen'!$F:$J,3,FALSE)</f>
        <v>#N/A</v>
      </c>
      <c r="L243" s="99">
        <f>SUMIFS('Input keuzevariabelen'!$I:$I,'Input keuzevariabelen'!$F:$F,Data!H243,'Input keuzevariabelen'!$K:$K,Data!E243)</f>
        <v>0</v>
      </c>
      <c r="M243" s="99" t="e">
        <f>VLOOKUP(H243,'Input keuzevariabelen'!$F:$J,5,FALSE)</f>
        <v>#N/A</v>
      </c>
      <c r="N243" s="99" t="e">
        <f t="shared" si="38"/>
        <v>#N/A</v>
      </c>
      <c r="O243" s="107"/>
      <c r="P243" s="107"/>
      <c r="Q243" s="108"/>
      <c r="R243" s="99">
        <f>SUMIFS('Input keuzevariabelen'!$P:$P,'Input keuzevariabelen'!$M:$M,Data!H243)</f>
        <v>0</v>
      </c>
      <c r="S243" s="100" t="e">
        <f t="shared" si="39"/>
        <v>#N/A</v>
      </c>
    </row>
    <row r="244" spans="3:19" ht="17.399999999999999" thickTop="1" thickBot="1" x14ac:dyDescent="0.35">
      <c r="C244" s="135"/>
      <c r="D244" s="254" t="e">
        <f>VLOOKUP(C244,'Input keuzevariabelen'!$B:$C,2,FALSE)</f>
        <v>#N/A</v>
      </c>
      <c r="E244" s="130"/>
      <c r="F244" s="136"/>
      <c r="G244" s="98" t="e">
        <f>VLOOKUP(H244,'Input keuzevariabelen'!$F:$J,2,FALSE)</f>
        <v>#N/A</v>
      </c>
      <c r="H244" s="107"/>
      <c r="I244" s="107"/>
      <c r="J244" s="99" t="e">
        <f t="shared" si="37"/>
        <v>#N/A</v>
      </c>
      <c r="K244" s="99" t="e">
        <f>VLOOKUP(H244,'Input keuzevariabelen'!$F:$J,3,FALSE)</f>
        <v>#N/A</v>
      </c>
      <c r="L244" s="99">
        <f>SUMIFS('Input keuzevariabelen'!$I:$I,'Input keuzevariabelen'!$F:$F,Data!H244,'Input keuzevariabelen'!$K:$K,Data!E244)</f>
        <v>0</v>
      </c>
      <c r="M244" s="99" t="e">
        <f>VLOOKUP(H244,'Input keuzevariabelen'!$F:$J,5,FALSE)</f>
        <v>#N/A</v>
      </c>
      <c r="N244" s="99" t="e">
        <f t="shared" si="38"/>
        <v>#N/A</v>
      </c>
      <c r="O244" s="107"/>
      <c r="P244" s="107"/>
      <c r="Q244" s="108"/>
      <c r="R244" s="99">
        <f>SUMIFS('Input keuzevariabelen'!$P:$P,'Input keuzevariabelen'!$M:$M,Data!H244)</f>
        <v>0</v>
      </c>
      <c r="S244" s="100" t="e">
        <f t="shared" si="39"/>
        <v>#N/A</v>
      </c>
    </row>
    <row r="245" spans="3:19" ht="17.399999999999999" thickTop="1" thickBot="1" x14ac:dyDescent="0.35">
      <c r="C245" s="135"/>
      <c r="D245" s="254" t="e">
        <f>VLOOKUP(C245,'Input keuzevariabelen'!$B:$C,2,FALSE)</f>
        <v>#N/A</v>
      </c>
      <c r="E245" s="130"/>
      <c r="F245" s="136"/>
      <c r="G245" s="98" t="e">
        <f>VLOOKUP(H245,'Input keuzevariabelen'!$F:$J,2,FALSE)</f>
        <v>#N/A</v>
      </c>
      <c r="H245" s="107"/>
      <c r="I245" s="107"/>
      <c r="J245" s="99" t="e">
        <f t="shared" si="37"/>
        <v>#N/A</v>
      </c>
      <c r="K245" s="99" t="e">
        <f>VLOOKUP(H245,'Input keuzevariabelen'!$F:$J,3,FALSE)</f>
        <v>#N/A</v>
      </c>
      <c r="L245" s="99">
        <f>SUMIFS('Input keuzevariabelen'!$I:$I,'Input keuzevariabelen'!$F:$F,Data!H245,'Input keuzevariabelen'!$K:$K,Data!E245)</f>
        <v>0</v>
      </c>
      <c r="M245" s="99" t="e">
        <f>VLOOKUP(H245,'Input keuzevariabelen'!$F:$J,5,FALSE)</f>
        <v>#N/A</v>
      </c>
      <c r="N245" s="99" t="e">
        <f t="shared" si="38"/>
        <v>#N/A</v>
      </c>
      <c r="O245" s="107"/>
      <c r="P245" s="107"/>
      <c r="Q245" s="108"/>
      <c r="R245" s="99">
        <f>SUMIFS('Input keuzevariabelen'!$P:$P,'Input keuzevariabelen'!$M:$M,Data!H245)</f>
        <v>0</v>
      </c>
      <c r="S245" s="100" t="e">
        <f t="shared" si="39"/>
        <v>#N/A</v>
      </c>
    </row>
    <row r="246" spans="3:19" ht="17.399999999999999" thickTop="1" thickBot="1" x14ac:dyDescent="0.35">
      <c r="C246" s="135"/>
      <c r="D246" s="254" t="e">
        <f>VLOOKUP(C246,'Input keuzevariabelen'!$B:$C,2,FALSE)</f>
        <v>#N/A</v>
      </c>
      <c r="E246" s="130"/>
      <c r="F246" s="136"/>
      <c r="G246" s="98" t="e">
        <f>VLOOKUP(H246,'Input keuzevariabelen'!$F:$J,2,FALSE)</f>
        <v>#N/A</v>
      </c>
      <c r="H246" s="107"/>
      <c r="I246" s="107"/>
      <c r="J246" s="99" t="e">
        <f t="shared" si="37"/>
        <v>#N/A</v>
      </c>
      <c r="K246" s="99" t="e">
        <f>VLOOKUP(H246,'Input keuzevariabelen'!$F:$J,3,FALSE)</f>
        <v>#N/A</v>
      </c>
      <c r="L246" s="99">
        <f>SUMIFS('Input keuzevariabelen'!$I:$I,'Input keuzevariabelen'!$F:$F,Data!H246,'Input keuzevariabelen'!$K:$K,Data!E246)</f>
        <v>0</v>
      </c>
      <c r="M246" s="99" t="e">
        <f>VLOOKUP(H246,'Input keuzevariabelen'!$F:$J,5,FALSE)</f>
        <v>#N/A</v>
      </c>
      <c r="N246" s="99" t="e">
        <f t="shared" si="38"/>
        <v>#N/A</v>
      </c>
      <c r="O246" s="107"/>
      <c r="P246" s="107"/>
      <c r="Q246" s="108"/>
      <c r="R246" s="99">
        <f>SUMIFS('Input keuzevariabelen'!$P:$P,'Input keuzevariabelen'!$M:$M,Data!H246)</f>
        <v>0</v>
      </c>
      <c r="S246" s="100" t="e">
        <f t="shared" si="39"/>
        <v>#N/A</v>
      </c>
    </row>
    <row r="247" spans="3:19" ht="17.399999999999999" thickTop="1" thickBot="1" x14ac:dyDescent="0.35">
      <c r="C247" s="135"/>
      <c r="D247" s="254" t="e">
        <f>VLOOKUP(C247,'Input keuzevariabelen'!$B:$C,2,FALSE)</f>
        <v>#N/A</v>
      </c>
      <c r="E247" s="130"/>
      <c r="F247" s="136"/>
      <c r="G247" s="98" t="e">
        <f>VLOOKUP(H247,'Input keuzevariabelen'!$F:$J,2,FALSE)</f>
        <v>#N/A</v>
      </c>
      <c r="H247" s="107"/>
      <c r="I247" s="107"/>
      <c r="J247" s="99" t="e">
        <f t="shared" si="37"/>
        <v>#N/A</v>
      </c>
      <c r="K247" s="99" t="e">
        <f>VLOOKUP(H247,'Input keuzevariabelen'!$F:$J,3,FALSE)</f>
        <v>#N/A</v>
      </c>
      <c r="L247" s="99">
        <f>SUMIFS('Input keuzevariabelen'!$I:$I,'Input keuzevariabelen'!$F:$F,Data!H247,'Input keuzevariabelen'!$K:$K,Data!E247)</f>
        <v>0</v>
      </c>
      <c r="M247" s="99" t="e">
        <f>VLOOKUP(H247,'Input keuzevariabelen'!$F:$J,5,FALSE)</f>
        <v>#N/A</v>
      </c>
      <c r="N247" s="99" t="e">
        <f t="shared" si="38"/>
        <v>#N/A</v>
      </c>
      <c r="O247" s="107"/>
      <c r="P247" s="107"/>
      <c r="Q247" s="108"/>
      <c r="R247" s="99">
        <f>SUMIFS('Input keuzevariabelen'!$P:$P,'Input keuzevariabelen'!$M:$M,Data!H247)</f>
        <v>0</v>
      </c>
      <c r="S247" s="100" t="e">
        <f t="shared" si="39"/>
        <v>#N/A</v>
      </c>
    </row>
    <row r="248" spans="3:19" ht="17.399999999999999" thickTop="1" thickBot="1" x14ac:dyDescent="0.35">
      <c r="C248" s="135"/>
      <c r="D248" s="254" t="e">
        <f>VLOOKUP(C248,'Input keuzevariabelen'!$B:$C,2,FALSE)</f>
        <v>#N/A</v>
      </c>
      <c r="E248" s="130"/>
      <c r="F248" s="136"/>
      <c r="G248" s="98" t="e">
        <f>VLOOKUP(H248,'Input keuzevariabelen'!$F:$J,2,FALSE)</f>
        <v>#N/A</v>
      </c>
      <c r="H248" s="107"/>
      <c r="I248" s="107"/>
      <c r="J248" s="99" t="e">
        <f t="shared" si="37"/>
        <v>#N/A</v>
      </c>
      <c r="K248" s="99" t="e">
        <f>VLOOKUP(H248,'Input keuzevariabelen'!$F:$J,3,FALSE)</f>
        <v>#N/A</v>
      </c>
      <c r="L248" s="99">
        <f>SUMIFS('Input keuzevariabelen'!$I:$I,'Input keuzevariabelen'!$F:$F,Data!H248,'Input keuzevariabelen'!$K:$K,Data!E248)</f>
        <v>0</v>
      </c>
      <c r="M248" s="99" t="e">
        <f>VLOOKUP(H248,'Input keuzevariabelen'!$F:$J,5,FALSE)</f>
        <v>#N/A</v>
      </c>
      <c r="N248" s="99" t="e">
        <f t="shared" si="38"/>
        <v>#N/A</v>
      </c>
      <c r="O248" s="107"/>
      <c r="P248" s="107"/>
      <c r="Q248" s="108"/>
      <c r="R248" s="99">
        <f>SUMIFS('Input keuzevariabelen'!$P:$P,'Input keuzevariabelen'!$M:$M,Data!H248)</f>
        <v>0</v>
      </c>
      <c r="S248" s="100" t="e">
        <f t="shared" si="39"/>
        <v>#N/A</v>
      </c>
    </row>
    <row r="249" spans="3:19" ht="17.399999999999999" thickTop="1" thickBot="1" x14ac:dyDescent="0.35">
      <c r="C249" s="135"/>
      <c r="D249" s="254" t="e">
        <f>VLOOKUP(C249,'Input keuzevariabelen'!$B:$C,2,FALSE)</f>
        <v>#N/A</v>
      </c>
      <c r="E249" s="130"/>
      <c r="F249" s="136"/>
      <c r="G249" s="98" t="e">
        <f>VLOOKUP(H249,'Input keuzevariabelen'!$F:$J,2,FALSE)</f>
        <v>#N/A</v>
      </c>
      <c r="H249" s="107"/>
      <c r="I249" s="107"/>
      <c r="J249" s="99" t="e">
        <f t="shared" si="37"/>
        <v>#N/A</v>
      </c>
      <c r="K249" s="99" t="e">
        <f>VLOOKUP(H249,'Input keuzevariabelen'!$F:$J,3,FALSE)</f>
        <v>#N/A</v>
      </c>
      <c r="L249" s="99">
        <f>SUMIFS('Input keuzevariabelen'!$I:$I,'Input keuzevariabelen'!$F:$F,Data!H249,'Input keuzevariabelen'!$K:$K,Data!E249)</f>
        <v>0</v>
      </c>
      <c r="M249" s="99" t="e">
        <f>VLOOKUP(H249,'Input keuzevariabelen'!$F:$J,5,FALSE)</f>
        <v>#N/A</v>
      </c>
      <c r="N249" s="99" t="e">
        <f t="shared" si="38"/>
        <v>#N/A</v>
      </c>
      <c r="O249" s="107"/>
      <c r="P249" s="107"/>
      <c r="Q249" s="108"/>
      <c r="R249" s="99">
        <f>SUMIFS('Input keuzevariabelen'!$P:$P,'Input keuzevariabelen'!$M:$M,Data!H249)</f>
        <v>0</v>
      </c>
      <c r="S249" s="100" t="e">
        <f t="shared" si="39"/>
        <v>#N/A</v>
      </c>
    </row>
    <row r="250" spans="3:19" ht="17.399999999999999" thickTop="1" thickBot="1" x14ac:dyDescent="0.35">
      <c r="C250" s="135"/>
      <c r="D250" s="254" t="e">
        <f>VLOOKUP(C250,'Input keuzevariabelen'!$B:$C,2,FALSE)</f>
        <v>#N/A</v>
      </c>
      <c r="E250" s="130"/>
      <c r="F250" s="136"/>
      <c r="G250" s="98" t="e">
        <f>VLOOKUP(H250,'Input keuzevariabelen'!$F:$J,2,FALSE)</f>
        <v>#N/A</v>
      </c>
      <c r="H250" s="107"/>
      <c r="I250" s="107"/>
      <c r="J250" s="99" t="e">
        <f t="shared" si="37"/>
        <v>#N/A</v>
      </c>
      <c r="K250" s="99" t="e">
        <f>VLOOKUP(H250,'Input keuzevariabelen'!$F:$J,3,FALSE)</f>
        <v>#N/A</v>
      </c>
      <c r="L250" s="99">
        <f>SUMIFS('Input keuzevariabelen'!$I:$I,'Input keuzevariabelen'!$F:$F,Data!H250,'Input keuzevariabelen'!$K:$K,Data!E250)</f>
        <v>0</v>
      </c>
      <c r="M250" s="99" t="e">
        <f>VLOOKUP(H250,'Input keuzevariabelen'!$F:$J,5,FALSE)</f>
        <v>#N/A</v>
      </c>
      <c r="N250" s="99" t="e">
        <f t="shared" si="38"/>
        <v>#N/A</v>
      </c>
      <c r="O250" s="107"/>
      <c r="P250" s="107"/>
      <c r="Q250" s="108"/>
      <c r="R250" s="99">
        <f>SUMIFS('Input keuzevariabelen'!$P:$P,'Input keuzevariabelen'!$M:$M,Data!H250)</f>
        <v>0</v>
      </c>
      <c r="S250" s="100" t="e">
        <f t="shared" si="39"/>
        <v>#N/A</v>
      </c>
    </row>
    <row r="251" spans="3:19" ht="17.399999999999999" thickTop="1" thickBot="1" x14ac:dyDescent="0.35">
      <c r="C251" s="135"/>
      <c r="D251" s="254" t="e">
        <f>VLOOKUP(C251,'Input keuzevariabelen'!$B:$C,2,FALSE)</f>
        <v>#N/A</v>
      </c>
      <c r="E251" s="130"/>
      <c r="F251" s="136"/>
      <c r="G251" s="98" t="e">
        <f>VLOOKUP(H251,'Input keuzevariabelen'!$F:$J,2,FALSE)</f>
        <v>#N/A</v>
      </c>
      <c r="H251" s="107"/>
      <c r="I251" s="107"/>
      <c r="J251" s="99" t="e">
        <f t="shared" ref="J251:J314" si="40">I251*D251</f>
        <v>#N/A</v>
      </c>
      <c r="K251" s="99" t="e">
        <f>VLOOKUP(H251,'Input keuzevariabelen'!$F:$J,3,FALSE)</f>
        <v>#N/A</v>
      </c>
      <c r="L251" s="99">
        <f>SUMIFS('Input keuzevariabelen'!$I:$I,'Input keuzevariabelen'!$F:$F,Data!H251,'Input keuzevariabelen'!$K:$K,Data!E251)</f>
        <v>0</v>
      </c>
      <c r="M251" s="99" t="e">
        <f>VLOOKUP(H251,'Input keuzevariabelen'!$F:$J,5,FALSE)</f>
        <v>#N/A</v>
      </c>
      <c r="N251" s="99" t="e">
        <f t="shared" ref="N251:N314" si="41">J251*L251/1000000</f>
        <v>#N/A</v>
      </c>
      <c r="O251" s="107"/>
      <c r="P251" s="107"/>
      <c r="Q251" s="108"/>
      <c r="R251" s="99">
        <f>SUMIFS('Input keuzevariabelen'!$P:$P,'Input keuzevariabelen'!$M:$M,Data!H251)</f>
        <v>0</v>
      </c>
      <c r="S251" s="100" t="e">
        <f t="shared" ref="S251:S314" si="42">J251*R251</f>
        <v>#N/A</v>
      </c>
    </row>
    <row r="252" spans="3:19" ht="17.399999999999999" thickTop="1" thickBot="1" x14ac:dyDescent="0.35">
      <c r="C252" s="135"/>
      <c r="D252" s="254" t="e">
        <f>VLOOKUP(C252,'Input keuzevariabelen'!$B:$C,2,FALSE)</f>
        <v>#N/A</v>
      </c>
      <c r="E252" s="130"/>
      <c r="F252" s="136"/>
      <c r="G252" s="98" t="e">
        <f>VLOOKUP(H252,'Input keuzevariabelen'!$F:$J,2,FALSE)</f>
        <v>#N/A</v>
      </c>
      <c r="H252" s="107"/>
      <c r="I252" s="107"/>
      <c r="J252" s="99" t="e">
        <f t="shared" si="40"/>
        <v>#N/A</v>
      </c>
      <c r="K252" s="99" t="e">
        <f>VLOOKUP(H252,'Input keuzevariabelen'!$F:$J,3,FALSE)</f>
        <v>#N/A</v>
      </c>
      <c r="L252" s="99">
        <f>SUMIFS('Input keuzevariabelen'!$I:$I,'Input keuzevariabelen'!$F:$F,Data!H252,'Input keuzevariabelen'!$K:$K,Data!E252)</f>
        <v>0</v>
      </c>
      <c r="M252" s="99" t="e">
        <f>VLOOKUP(H252,'Input keuzevariabelen'!$F:$J,5,FALSE)</f>
        <v>#N/A</v>
      </c>
      <c r="N252" s="99" t="e">
        <f t="shared" si="41"/>
        <v>#N/A</v>
      </c>
      <c r="O252" s="107"/>
      <c r="P252" s="107"/>
      <c r="Q252" s="108"/>
      <c r="R252" s="99">
        <f>SUMIFS('Input keuzevariabelen'!$P:$P,'Input keuzevariabelen'!$M:$M,Data!H252)</f>
        <v>0</v>
      </c>
      <c r="S252" s="100" t="e">
        <f t="shared" si="42"/>
        <v>#N/A</v>
      </c>
    </row>
    <row r="253" spans="3:19" ht="17.399999999999999" thickTop="1" thickBot="1" x14ac:dyDescent="0.35">
      <c r="C253" s="135"/>
      <c r="D253" s="254" t="e">
        <f>VLOOKUP(C253,'Input keuzevariabelen'!$B:$C,2,FALSE)</f>
        <v>#N/A</v>
      </c>
      <c r="E253" s="130"/>
      <c r="F253" s="136"/>
      <c r="G253" s="98" t="e">
        <f>VLOOKUP(H253,'Input keuzevariabelen'!$F:$J,2,FALSE)</f>
        <v>#N/A</v>
      </c>
      <c r="H253" s="107"/>
      <c r="I253" s="107"/>
      <c r="J253" s="99" t="e">
        <f t="shared" si="40"/>
        <v>#N/A</v>
      </c>
      <c r="K253" s="99" t="e">
        <f>VLOOKUP(H253,'Input keuzevariabelen'!$F:$J,3,FALSE)</f>
        <v>#N/A</v>
      </c>
      <c r="L253" s="99">
        <f>SUMIFS('Input keuzevariabelen'!$I:$I,'Input keuzevariabelen'!$F:$F,Data!H253,'Input keuzevariabelen'!$K:$K,Data!E253)</f>
        <v>0</v>
      </c>
      <c r="M253" s="99" t="e">
        <f>VLOOKUP(H253,'Input keuzevariabelen'!$F:$J,5,FALSE)</f>
        <v>#N/A</v>
      </c>
      <c r="N253" s="99" t="e">
        <f t="shared" si="41"/>
        <v>#N/A</v>
      </c>
      <c r="O253" s="107"/>
      <c r="P253" s="107"/>
      <c r="Q253" s="108"/>
      <c r="R253" s="99">
        <f>SUMIFS('Input keuzevariabelen'!$P:$P,'Input keuzevariabelen'!$M:$M,Data!H253)</f>
        <v>0</v>
      </c>
      <c r="S253" s="100" t="e">
        <f t="shared" si="42"/>
        <v>#N/A</v>
      </c>
    </row>
    <row r="254" spans="3:19" ht="17.399999999999999" thickTop="1" thickBot="1" x14ac:dyDescent="0.35">
      <c r="C254" s="135"/>
      <c r="D254" s="254" t="e">
        <f>VLOOKUP(C254,'Input keuzevariabelen'!$B:$C,2,FALSE)</f>
        <v>#N/A</v>
      </c>
      <c r="E254" s="130"/>
      <c r="F254" s="136"/>
      <c r="G254" s="98" t="e">
        <f>VLOOKUP(H254,'Input keuzevariabelen'!$F:$J,2,FALSE)</f>
        <v>#N/A</v>
      </c>
      <c r="H254" s="107"/>
      <c r="I254" s="107"/>
      <c r="J254" s="99" t="e">
        <f t="shared" si="40"/>
        <v>#N/A</v>
      </c>
      <c r="K254" s="99" t="e">
        <f>VLOOKUP(H254,'Input keuzevariabelen'!$F:$J,3,FALSE)</f>
        <v>#N/A</v>
      </c>
      <c r="L254" s="99">
        <f>SUMIFS('Input keuzevariabelen'!$I:$I,'Input keuzevariabelen'!$F:$F,Data!H254,'Input keuzevariabelen'!$K:$K,Data!E254)</f>
        <v>0</v>
      </c>
      <c r="M254" s="99" t="e">
        <f>VLOOKUP(H254,'Input keuzevariabelen'!$F:$J,5,FALSE)</f>
        <v>#N/A</v>
      </c>
      <c r="N254" s="99" t="e">
        <f t="shared" si="41"/>
        <v>#N/A</v>
      </c>
      <c r="O254" s="107"/>
      <c r="P254" s="107"/>
      <c r="Q254" s="108"/>
      <c r="R254" s="99">
        <f>SUMIFS('Input keuzevariabelen'!$P:$P,'Input keuzevariabelen'!$M:$M,Data!H254)</f>
        <v>0</v>
      </c>
      <c r="S254" s="100" t="e">
        <f t="shared" si="42"/>
        <v>#N/A</v>
      </c>
    </row>
    <row r="255" spans="3:19" ht="17.399999999999999" thickTop="1" thickBot="1" x14ac:dyDescent="0.35">
      <c r="C255" s="135"/>
      <c r="D255" s="254" t="e">
        <f>VLOOKUP(C255,'Input keuzevariabelen'!$B:$C,2,FALSE)</f>
        <v>#N/A</v>
      </c>
      <c r="E255" s="130"/>
      <c r="F255" s="136"/>
      <c r="G255" s="98" t="e">
        <f>VLOOKUP(H255,'Input keuzevariabelen'!$F:$J,2,FALSE)</f>
        <v>#N/A</v>
      </c>
      <c r="H255" s="107"/>
      <c r="I255" s="107"/>
      <c r="J255" s="99" t="e">
        <f t="shared" si="40"/>
        <v>#N/A</v>
      </c>
      <c r="K255" s="99" t="e">
        <f>VLOOKUP(H255,'Input keuzevariabelen'!$F:$J,3,FALSE)</f>
        <v>#N/A</v>
      </c>
      <c r="L255" s="99">
        <f>SUMIFS('Input keuzevariabelen'!$I:$I,'Input keuzevariabelen'!$F:$F,Data!H255,'Input keuzevariabelen'!$K:$K,Data!E255)</f>
        <v>0</v>
      </c>
      <c r="M255" s="99" t="e">
        <f>VLOOKUP(H255,'Input keuzevariabelen'!$F:$J,5,FALSE)</f>
        <v>#N/A</v>
      </c>
      <c r="N255" s="99" t="e">
        <f t="shared" si="41"/>
        <v>#N/A</v>
      </c>
      <c r="O255" s="107"/>
      <c r="P255" s="107"/>
      <c r="Q255" s="108"/>
      <c r="R255" s="99">
        <f>SUMIFS('Input keuzevariabelen'!$P:$P,'Input keuzevariabelen'!$M:$M,Data!H255)</f>
        <v>0</v>
      </c>
      <c r="S255" s="100" t="e">
        <f t="shared" si="42"/>
        <v>#N/A</v>
      </c>
    </row>
    <row r="256" spans="3:19" ht="17.399999999999999" thickTop="1" thickBot="1" x14ac:dyDescent="0.35">
      <c r="C256" s="135"/>
      <c r="D256" s="254" t="e">
        <f>VLOOKUP(C256,'Input keuzevariabelen'!$B:$C,2,FALSE)</f>
        <v>#N/A</v>
      </c>
      <c r="E256" s="130"/>
      <c r="F256" s="136"/>
      <c r="G256" s="98" t="e">
        <f>VLOOKUP(H256,'Input keuzevariabelen'!$F:$J,2,FALSE)</f>
        <v>#N/A</v>
      </c>
      <c r="H256" s="107"/>
      <c r="I256" s="107"/>
      <c r="J256" s="99" t="e">
        <f t="shared" si="40"/>
        <v>#N/A</v>
      </c>
      <c r="K256" s="99" t="e">
        <f>VLOOKUP(H256,'Input keuzevariabelen'!$F:$J,3,FALSE)</f>
        <v>#N/A</v>
      </c>
      <c r="L256" s="99">
        <f>SUMIFS('Input keuzevariabelen'!$I:$I,'Input keuzevariabelen'!$F:$F,Data!H256,'Input keuzevariabelen'!$K:$K,Data!E256)</f>
        <v>0</v>
      </c>
      <c r="M256" s="99" t="e">
        <f>VLOOKUP(H256,'Input keuzevariabelen'!$F:$J,5,FALSE)</f>
        <v>#N/A</v>
      </c>
      <c r="N256" s="99" t="e">
        <f t="shared" si="41"/>
        <v>#N/A</v>
      </c>
      <c r="O256" s="107"/>
      <c r="P256" s="107"/>
      <c r="Q256" s="108"/>
      <c r="R256" s="99">
        <f>SUMIFS('Input keuzevariabelen'!$P:$P,'Input keuzevariabelen'!$M:$M,Data!H256)</f>
        <v>0</v>
      </c>
      <c r="S256" s="100" t="e">
        <f t="shared" si="42"/>
        <v>#N/A</v>
      </c>
    </row>
    <row r="257" spans="3:19" ht="17.399999999999999" thickTop="1" thickBot="1" x14ac:dyDescent="0.35">
      <c r="C257" s="135"/>
      <c r="D257" s="254" t="e">
        <f>VLOOKUP(C257,'Input keuzevariabelen'!$B:$C,2,FALSE)</f>
        <v>#N/A</v>
      </c>
      <c r="E257" s="130"/>
      <c r="F257" s="136"/>
      <c r="G257" s="98" t="e">
        <f>VLOOKUP(H257,'Input keuzevariabelen'!$F:$J,2,FALSE)</f>
        <v>#N/A</v>
      </c>
      <c r="H257" s="107"/>
      <c r="I257" s="107"/>
      <c r="J257" s="99" t="e">
        <f t="shared" si="40"/>
        <v>#N/A</v>
      </c>
      <c r="K257" s="99" t="e">
        <f>VLOOKUP(H257,'Input keuzevariabelen'!$F:$J,3,FALSE)</f>
        <v>#N/A</v>
      </c>
      <c r="L257" s="99">
        <f>SUMIFS('Input keuzevariabelen'!$I:$I,'Input keuzevariabelen'!$F:$F,Data!H257,'Input keuzevariabelen'!$K:$K,Data!E257)</f>
        <v>0</v>
      </c>
      <c r="M257" s="99" t="e">
        <f>VLOOKUP(H257,'Input keuzevariabelen'!$F:$J,5,FALSE)</f>
        <v>#N/A</v>
      </c>
      <c r="N257" s="99" t="e">
        <f t="shared" si="41"/>
        <v>#N/A</v>
      </c>
      <c r="O257" s="107"/>
      <c r="P257" s="107"/>
      <c r="Q257" s="108"/>
      <c r="R257" s="99">
        <f>SUMIFS('Input keuzevariabelen'!$P:$P,'Input keuzevariabelen'!$M:$M,Data!H257)</f>
        <v>0</v>
      </c>
      <c r="S257" s="100" t="e">
        <f t="shared" si="42"/>
        <v>#N/A</v>
      </c>
    </row>
    <row r="258" spans="3:19" ht="17.399999999999999" thickTop="1" thickBot="1" x14ac:dyDescent="0.35">
      <c r="C258" s="135"/>
      <c r="D258" s="254" t="e">
        <f>VLOOKUP(C258,'Input keuzevariabelen'!$B:$C,2,FALSE)</f>
        <v>#N/A</v>
      </c>
      <c r="E258" s="130"/>
      <c r="F258" s="136"/>
      <c r="G258" s="98" t="e">
        <f>VLOOKUP(H258,'Input keuzevariabelen'!$F:$J,2,FALSE)</f>
        <v>#N/A</v>
      </c>
      <c r="H258" s="107"/>
      <c r="I258" s="107"/>
      <c r="J258" s="99" t="e">
        <f t="shared" si="40"/>
        <v>#N/A</v>
      </c>
      <c r="K258" s="99" t="e">
        <f>VLOOKUP(H258,'Input keuzevariabelen'!$F:$J,3,FALSE)</f>
        <v>#N/A</v>
      </c>
      <c r="L258" s="99">
        <f>SUMIFS('Input keuzevariabelen'!$I:$I,'Input keuzevariabelen'!$F:$F,Data!H258,'Input keuzevariabelen'!$K:$K,Data!E258)</f>
        <v>0</v>
      </c>
      <c r="M258" s="99" t="e">
        <f>VLOOKUP(H258,'Input keuzevariabelen'!$F:$J,5,FALSE)</f>
        <v>#N/A</v>
      </c>
      <c r="N258" s="99" t="e">
        <f t="shared" si="41"/>
        <v>#N/A</v>
      </c>
      <c r="O258" s="107"/>
      <c r="P258" s="107"/>
      <c r="Q258" s="108"/>
      <c r="R258" s="99">
        <f>SUMIFS('Input keuzevariabelen'!$P:$P,'Input keuzevariabelen'!$M:$M,Data!H258)</f>
        <v>0</v>
      </c>
      <c r="S258" s="100" t="e">
        <f t="shared" si="42"/>
        <v>#N/A</v>
      </c>
    </row>
    <row r="259" spans="3:19" ht="17.399999999999999" thickTop="1" thickBot="1" x14ac:dyDescent="0.35">
      <c r="C259" s="135"/>
      <c r="D259" s="254" t="e">
        <f>VLOOKUP(C259,'Input keuzevariabelen'!$B:$C,2,FALSE)</f>
        <v>#N/A</v>
      </c>
      <c r="E259" s="130"/>
      <c r="F259" s="136"/>
      <c r="G259" s="98" t="e">
        <f>VLOOKUP(H259,'Input keuzevariabelen'!$F:$J,2,FALSE)</f>
        <v>#N/A</v>
      </c>
      <c r="H259" s="107"/>
      <c r="I259" s="107"/>
      <c r="J259" s="99" t="e">
        <f t="shared" si="40"/>
        <v>#N/A</v>
      </c>
      <c r="K259" s="99" t="e">
        <f>VLOOKUP(H259,'Input keuzevariabelen'!$F:$J,3,FALSE)</f>
        <v>#N/A</v>
      </c>
      <c r="L259" s="99">
        <f>SUMIFS('Input keuzevariabelen'!$I:$I,'Input keuzevariabelen'!$F:$F,Data!H259,'Input keuzevariabelen'!$K:$K,Data!E259)</f>
        <v>0</v>
      </c>
      <c r="M259" s="99" t="e">
        <f>VLOOKUP(H259,'Input keuzevariabelen'!$F:$J,5,FALSE)</f>
        <v>#N/A</v>
      </c>
      <c r="N259" s="99" t="e">
        <f t="shared" si="41"/>
        <v>#N/A</v>
      </c>
      <c r="O259" s="107"/>
      <c r="P259" s="107"/>
      <c r="Q259" s="108"/>
      <c r="R259" s="99">
        <f>SUMIFS('Input keuzevariabelen'!$P:$P,'Input keuzevariabelen'!$M:$M,Data!H259)</f>
        <v>0</v>
      </c>
      <c r="S259" s="100" t="e">
        <f t="shared" si="42"/>
        <v>#N/A</v>
      </c>
    </row>
    <row r="260" spans="3:19" ht="17.399999999999999" thickTop="1" thickBot="1" x14ac:dyDescent="0.35">
      <c r="C260" s="135"/>
      <c r="D260" s="254" t="e">
        <f>VLOOKUP(C260,'Input keuzevariabelen'!$B:$C,2,FALSE)</f>
        <v>#N/A</v>
      </c>
      <c r="E260" s="130"/>
      <c r="F260" s="136"/>
      <c r="G260" s="98" t="e">
        <f>VLOOKUP(H260,'Input keuzevariabelen'!$F:$J,2,FALSE)</f>
        <v>#N/A</v>
      </c>
      <c r="H260" s="107"/>
      <c r="I260" s="107"/>
      <c r="J260" s="99" t="e">
        <f t="shared" si="40"/>
        <v>#N/A</v>
      </c>
      <c r="K260" s="99" t="e">
        <f>VLOOKUP(H260,'Input keuzevariabelen'!$F:$J,3,FALSE)</f>
        <v>#N/A</v>
      </c>
      <c r="L260" s="99">
        <f>SUMIFS('Input keuzevariabelen'!$I:$I,'Input keuzevariabelen'!$F:$F,Data!H260,'Input keuzevariabelen'!$K:$K,Data!E260)</f>
        <v>0</v>
      </c>
      <c r="M260" s="99" t="e">
        <f>VLOOKUP(H260,'Input keuzevariabelen'!$F:$J,5,FALSE)</f>
        <v>#N/A</v>
      </c>
      <c r="N260" s="99" t="e">
        <f t="shared" si="41"/>
        <v>#N/A</v>
      </c>
      <c r="O260" s="107"/>
      <c r="P260" s="107"/>
      <c r="Q260" s="108"/>
      <c r="R260" s="99">
        <f>SUMIFS('Input keuzevariabelen'!$P:$P,'Input keuzevariabelen'!$M:$M,Data!H260)</f>
        <v>0</v>
      </c>
      <c r="S260" s="100" t="e">
        <f t="shared" si="42"/>
        <v>#N/A</v>
      </c>
    </row>
    <row r="261" spans="3:19" ht="17.399999999999999" thickTop="1" thickBot="1" x14ac:dyDescent="0.35">
      <c r="C261" s="135"/>
      <c r="D261" s="254" t="e">
        <f>VLOOKUP(C261,'Input keuzevariabelen'!$B:$C,2,FALSE)</f>
        <v>#N/A</v>
      </c>
      <c r="E261" s="130"/>
      <c r="F261" s="136"/>
      <c r="G261" s="98" t="e">
        <f>VLOOKUP(H261,'Input keuzevariabelen'!$F:$J,2,FALSE)</f>
        <v>#N/A</v>
      </c>
      <c r="H261" s="107"/>
      <c r="I261" s="107"/>
      <c r="J261" s="99" t="e">
        <f t="shared" si="40"/>
        <v>#N/A</v>
      </c>
      <c r="K261" s="99" t="e">
        <f>VLOOKUP(H261,'Input keuzevariabelen'!$F:$J,3,FALSE)</f>
        <v>#N/A</v>
      </c>
      <c r="L261" s="99">
        <f>SUMIFS('Input keuzevariabelen'!$I:$I,'Input keuzevariabelen'!$F:$F,Data!H261,'Input keuzevariabelen'!$K:$K,Data!E261)</f>
        <v>0</v>
      </c>
      <c r="M261" s="99" t="e">
        <f>VLOOKUP(H261,'Input keuzevariabelen'!$F:$J,5,FALSE)</f>
        <v>#N/A</v>
      </c>
      <c r="N261" s="99" t="e">
        <f t="shared" si="41"/>
        <v>#N/A</v>
      </c>
      <c r="O261" s="107"/>
      <c r="P261" s="107"/>
      <c r="Q261" s="108"/>
      <c r="R261" s="99">
        <f>SUMIFS('Input keuzevariabelen'!$P:$P,'Input keuzevariabelen'!$M:$M,Data!H261)</f>
        <v>0</v>
      </c>
      <c r="S261" s="100" t="e">
        <f t="shared" si="42"/>
        <v>#N/A</v>
      </c>
    </row>
    <row r="262" spans="3:19" ht="17.399999999999999" thickTop="1" thickBot="1" x14ac:dyDescent="0.35">
      <c r="C262" s="135"/>
      <c r="D262" s="254" t="e">
        <f>VLOOKUP(C262,'Input keuzevariabelen'!$B:$C,2,FALSE)</f>
        <v>#N/A</v>
      </c>
      <c r="E262" s="130"/>
      <c r="F262" s="136"/>
      <c r="G262" s="98" t="e">
        <f>VLOOKUP(H262,'Input keuzevariabelen'!$F:$J,2,FALSE)</f>
        <v>#N/A</v>
      </c>
      <c r="H262" s="107"/>
      <c r="I262" s="107"/>
      <c r="J262" s="99" t="e">
        <f t="shared" si="40"/>
        <v>#N/A</v>
      </c>
      <c r="K262" s="99" t="e">
        <f>VLOOKUP(H262,'Input keuzevariabelen'!$F:$J,3,FALSE)</f>
        <v>#N/A</v>
      </c>
      <c r="L262" s="99">
        <f>SUMIFS('Input keuzevariabelen'!$I:$I,'Input keuzevariabelen'!$F:$F,Data!H262,'Input keuzevariabelen'!$K:$K,Data!E262)</f>
        <v>0</v>
      </c>
      <c r="M262" s="99" t="e">
        <f>VLOOKUP(H262,'Input keuzevariabelen'!$F:$J,5,FALSE)</f>
        <v>#N/A</v>
      </c>
      <c r="N262" s="99" t="e">
        <f t="shared" si="41"/>
        <v>#N/A</v>
      </c>
      <c r="O262" s="107"/>
      <c r="P262" s="107"/>
      <c r="Q262" s="108"/>
      <c r="R262" s="99">
        <f>SUMIFS('Input keuzevariabelen'!$P:$P,'Input keuzevariabelen'!$M:$M,Data!H262)</f>
        <v>0</v>
      </c>
      <c r="S262" s="100" t="e">
        <f t="shared" si="42"/>
        <v>#N/A</v>
      </c>
    </row>
    <row r="263" spans="3:19" ht="17.399999999999999" thickTop="1" thickBot="1" x14ac:dyDescent="0.35">
      <c r="C263" s="135"/>
      <c r="D263" s="254" t="e">
        <f>VLOOKUP(C263,'Input keuzevariabelen'!$B:$C,2,FALSE)</f>
        <v>#N/A</v>
      </c>
      <c r="E263" s="130"/>
      <c r="F263" s="136"/>
      <c r="G263" s="98" t="e">
        <f>VLOOKUP(H263,'Input keuzevariabelen'!$F:$J,2,FALSE)</f>
        <v>#N/A</v>
      </c>
      <c r="H263" s="107"/>
      <c r="I263" s="107"/>
      <c r="J263" s="99" t="e">
        <f t="shared" si="40"/>
        <v>#N/A</v>
      </c>
      <c r="K263" s="99" t="e">
        <f>VLOOKUP(H263,'Input keuzevariabelen'!$F:$J,3,FALSE)</f>
        <v>#N/A</v>
      </c>
      <c r="L263" s="99">
        <f>SUMIFS('Input keuzevariabelen'!$I:$I,'Input keuzevariabelen'!$F:$F,Data!H263,'Input keuzevariabelen'!$K:$K,Data!E263)</f>
        <v>0</v>
      </c>
      <c r="M263" s="99" t="e">
        <f>VLOOKUP(H263,'Input keuzevariabelen'!$F:$J,5,FALSE)</f>
        <v>#N/A</v>
      </c>
      <c r="N263" s="99" t="e">
        <f t="shared" si="41"/>
        <v>#N/A</v>
      </c>
      <c r="O263" s="107"/>
      <c r="P263" s="107"/>
      <c r="Q263" s="108"/>
      <c r="R263" s="99">
        <f>SUMIFS('Input keuzevariabelen'!$P:$P,'Input keuzevariabelen'!$M:$M,Data!H263)</f>
        <v>0</v>
      </c>
      <c r="S263" s="100" t="e">
        <f t="shared" si="42"/>
        <v>#N/A</v>
      </c>
    </row>
    <row r="264" spans="3:19" ht="17.399999999999999" thickTop="1" thickBot="1" x14ac:dyDescent="0.35">
      <c r="C264" s="135"/>
      <c r="D264" s="254" t="e">
        <f>VLOOKUP(C264,'Input keuzevariabelen'!$B:$C,2,FALSE)</f>
        <v>#N/A</v>
      </c>
      <c r="E264" s="130"/>
      <c r="F264" s="136"/>
      <c r="G264" s="98" t="e">
        <f>VLOOKUP(H264,'Input keuzevariabelen'!$F:$J,2,FALSE)</f>
        <v>#N/A</v>
      </c>
      <c r="H264" s="107"/>
      <c r="I264" s="107"/>
      <c r="J264" s="99" t="e">
        <f t="shared" si="40"/>
        <v>#N/A</v>
      </c>
      <c r="K264" s="99" t="e">
        <f>VLOOKUP(H264,'Input keuzevariabelen'!$F:$J,3,FALSE)</f>
        <v>#N/A</v>
      </c>
      <c r="L264" s="99">
        <f>SUMIFS('Input keuzevariabelen'!$I:$I,'Input keuzevariabelen'!$F:$F,Data!H264,'Input keuzevariabelen'!$K:$K,Data!E264)</f>
        <v>0</v>
      </c>
      <c r="M264" s="99" t="e">
        <f>VLOOKUP(H264,'Input keuzevariabelen'!$F:$J,5,FALSE)</f>
        <v>#N/A</v>
      </c>
      <c r="N264" s="99" t="e">
        <f t="shared" si="41"/>
        <v>#N/A</v>
      </c>
      <c r="O264" s="107"/>
      <c r="P264" s="107"/>
      <c r="Q264" s="108"/>
      <c r="R264" s="99">
        <f>SUMIFS('Input keuzevariabelen'!$P:$P,'Input keuzevariabelen'!$M:$M,Data!H264)</f>
        <v>0</v>
      </c>
      <c r="S264" s="100" t="e">
        <f t="shared" si="42"/>
        <v>#N/A</v>
      </c>
    </row>
    <row r="265" spans="3:19" ht="17.399999999999999" thickTop="1" thickBot="1" x14ac:dyDescent="0.35">
      <c r="C265" s="135"/>
      <c r="D265" s="254" t="e">
        <f>VLOOKUP(C265,'Input keuzevariabelen'!$B:$C,2,FALSE)</f>
        <v>#N/A</v>
      </c>
      <c r="E265" s="130"/>
      <c r="F265" s="136"/>
      <c r="G265" s="98" t="e">
        <f>VLOOKUP(H265,'Input keuzevariabelen'!$F:$J,2,FALSE)</f>
        <v>#N/A</v>
      </c>
      <c r="H265" s="107"/>
      <c r="I265" s="107"/>
      <c r="J265" s="99" t="e">
        <f t="shared" si="40"/>
        <v>#N/A</v>
      </c>
      <c r="K265" s="99" t="e">
        <f>VLOOKUP(H265,'Input keuzevariabelen'!$F:$J,3,FALSE)</f>
        <v>#N/A</v>
      </c>
      <c r="L265" s="99">
        <f>SUMIFS('Input keuzevariabelen'!$I:$I,'Input keuzevariabelen'!$F:$F,Data!H265,'Input keuzevariabelen'!$K:$K,Data!E265)</f>
        <v>0</v>
      </c>
      <c r="M265" s="99" t="e">
        <f>VLOOKUP(H265,'Input keuzevariabelen'!$F:$J,5,FALSE)</f>
        <v>#N/A</v>
      </c>
      <c r="N265" s="99" t="e">
        <f t="shared" si="41"/>
        <v>#N/A</v>
      </c>
      <c r="O265" s="107"/>
      <c r="P265" s="107"/>
      <c r="Q265" s="108"/>
      <c r="R265" s="99">
        <f>SUMIFS('Input keuzevariabelen'!$P:$P,'Input keuzevariabelen'!$M:$M,Data!H265)</f>
        <v>0</v>
      </c>
      <c r="S265" s="100" t="e">
        <f t="shared" si="42"/>
        <v>#N/A</v>
      </c>
    </row>
    <row r="266" spans="3:19" ht="17.399999999999999" thickTop="1" thickBot="1" x14ac:dyDescent="0.35">
      <c r="C266" s="135"/>
      <c r="D266" s="254" t="e">
        <f>VLOOKUP(C266,'Input keuzevariabelen'!$B:$C,2,FALSE)</f>
        <v>#N/A</v>
      </c>
      <c r="E266" s="130"/>
      <c r="F266" s="136"/>
      <c r="G266" s="98" t="e">
        <f>VLOOKUP(H266,'Input keuzevariabelen'!$F:$J,2,FALSE)</f>
        <v>#N/A</v>
      </c>
      <c r="H266" s="107"/>
      <c r="I266" s="107"/>
      <c r="J266" s="99" t="e">
        <f t="shared" si="40"/>
        <v>#N/A</v>
      </c>
      <c r="K266" s="99" t="e">
        <f>VLOOKUP(H266,'Input keuzevariabelen'!$F:$J,3,FALSE)</f>
        <v>#N/A</v>
      </c>
      <c r="L266" s="99">
        <f>SUMIFS('Input keuzevariabelen'!$I:$I,'Input keuzevariabelen'!$F:$F,Data!H266,'Input keuzevariabelen'!$K:$K,Data!E266)</f>
        <v>0</v>
      </c>
      <c r="M266" s="99" t="e">
        <f>VLOOKUP(H266,'Input keuzevariabelen'!$F:$J,5,FALSE)</f>
        <v>#N/A</v>
      </c>
      <c r="N266" s="99" t="e">
        <f t="shared" si="41"/>
        <v>#N/A</v>
      </c>
      <c r="O266" s="107"/>
      <c r="P266" s="107"/>
      <c r="Q266" s="108"/>
      <c r="R266" s="99">
        <f>SUMIFS('Input keuzevariabelen'!$P:$P,'Input keuzevariabelen'!$M:$M,Data!H266)</f>
        <v>0</v>
      </c>
      <c r="S266" s="100" t="e">
        <f t="shared" si="42"/>
        <v>#N/A</v>
      </c>
    </row>
    <row r="267" spans="3:19" ht="17.399999999999999" thickTop="1" thickBot="1" x14ac:dyDescent="0.35">
      <c r="C267" s="135"/>
      <c r="D267" s="254" t="e">
        <f>VLOOKUP(C267,'Input keuzevariabelen'!$B:$C,2,FALSE)</f>
        <v>#N/A</v>
      </c>
      <c r="E267" s="130"/>
      <c r="F267" s="136"/>
      <c r="G267" s="98" t="e">
        <f>VLOOKUP(H267,'Input keuzevariabelen'!$F:$J,2,FALSE)</f>
        <v>#N/A</v>
      </c>
      <c r="H267" s="107"/>
      <c r="I267" s="107"/>
      <c r="J267" s="99" t="e">
        <f t="shared" si="40"/>
        <v>#N/A</v>
      </c>
      <c r="K267" s="99" t="e">
        <f>VLOOKUP(H267,'Input keuzevariabelen'!$F:$J,3,FALSE)</f>
        <v>#N/A</v>
      </c>
      <c r="L267" s="99">
        <f>SUMIFS('Input keuzevariabelen'!$I:$I,'Input keuzevariabelen'!$F:$F,Data!H267,'Input keuzevariabelen'!$K:$K,Data!E267)</f>
        <v>0</v>
      </c>
      <c r="M267" s="99" t="e">
        <f>VLOOKUP(H267,'Input keuzevariabelen'!$F:$J,5,FALSE)</f>
        <v>#N/A</v>
      </c>
      <c r="N267" s="99" t="e">
        <f t="shared" si="41"/>
        <v>#N/A</v>
      </c>
      <c r="O267" s="107"/>
      <c r="P267" s="107"/>
      <c r="Q267" s="108"/>
      <c r="R267" s="99">
        <f>SUMIFS('Input keuzevariabelen'!$P:$P,'Input keuzevariabelen'!$M:$M,Data!H267)</f>
        <v>0</v>
      </c>
      <c r="S267" s="100" t="e">
        <f t="shared" si="42"/>
        <v>#N/A</v>
      </c>
    </row>
    <row r="268" spans="3:19" ht="17.399999999999999" thickTop="1" thickBot="1" x14ac:dyDescent="0.35">
      <c r="C268" s="135"/>
      <c r="D268" s="254" t="e">
        <f>VLOOKUP(C268,'Input keuzevariabelen'!$B:$C,2,FALSE)</f>
        <v>#N/A</v>
      </c>
      <c r="E268" s="130"/>
      <c r="F268" s="136"/>
      <c r="G268" s="98" t="e">
        <f>VLOOKUP(H268,'Input keuzevariabelen'!$F:$J,2,FALSE)</f>
        <v>#N/A</v>
      </c>
      <c r="H268" s="107"/>
      <c r="I268" s="107"/>
      <c r="J268" s="99" t="e">
        <f t="shared" si="40"/>
        <v>#N/A</v>
      </c>
      <c r="K268" s="99" t="e">
        <f>VLOOKUP(H268,'Input keuzevariabelen'!$F:$J,3,FALSE)</f>
        <v>#N/A</v>
      </c>
      <c r="L268" s="99">
        <f>SUMIFS('Input keuzevariabelen'!$I:$I,'Input keuzevariabelen'!$F:$F,Data!H268,'Input keuzevariabelen'!$K:$K,Data!E268)</f>
        <v>0</v>
      </c>
      <c r="M268" s="99" t="e">
        <f>VLOOKUP(H268,'Input keuzevariabelen'!$F:$J,5,FALSE)</f>
        <v>#N/A</v>
      </c>
      <c r="N268" s="99" t="e">
        <f t="shared" si="41"/>
        <v>#N/A</v>
      </c>
      <c r="O268" s="107"/>
      <c r="P268" s="107"/>
      <c r="Q268" s="108"/>
      <c r="R268" s="99">
        <f>SUMIFS('Input keuzevariabelen'!$P:$P,'Input keuzevariabelen'!$M:$M,Data!H268)</f>
        <v>0</v>
      </c>
      <c r="S268" s="100" t="e">
        <f t="shared" si="42"/>
        <v>#N/A</v>
      </c>
    </row>
    <row r="269" spans="3:19" ht="17.399999999999999" thickTop="1" thickBot="1" x14ac:dyDescent="0.35">
      <c r="C269" s="135"/>
      <c r="D269" s="254" t="e">
        <f>VLOOKUP(C269,'Input keuzevariabelen'!$B:$C,2,FALSE)</f>
        <v>#N/A</v>
      </c>
      <c r="E269" s="130"/>
      <c r="F269" s="136"/>
      <c r="G269" s="98" t="e">
        <f>VLOOKUP(H269,'Input keuzevariabelen'!$F:$J,2,FALSE)</f>
        <v>#N/A</v>
      </c>
      <c r="H269" s="107"/>
      <c r="I269" s="107"/>
      <c r="J269" s="99" t="e">
        <f t="shared" si="40"/>
        <v>#N/A</v>
      </c>
      <c r="K269" s="99" t="e">
        <f>VLOOKUP(H269,'Input keuzevariabelen'!$F:$J,3,FALSE)</f>
        <v>#N/A</v>
      </c>
      <c r="L269" s="99">
        <f>SUMIFS('Input keuzevariabelen'!$I:$I,'Input keuzevariabelen'!$F:$F,Data!H269,'Input keuzevariabelen'!$K:$K,Data!E269)</f>
        <v>0</v>
      </c>
      <c r="M269" s="99" t="e">
        <f>VLOOKUP(H269,'Input keuzevariabelen'!$F:$J,5,FALSE)</f>
        <v>#N/A</v>
      </c>
      <c r="N269" s="99" t="e">
        <f t="shared" si="41"/>
        <v>#N/A</v>
      </c>
      <c r="O269" s="107"/>
      <c r="P269" s="107"/>
      <c r="Q269" s="108"/>
      <c r="R269" s="99">
        <f>SUMIFS('Input keuzevariabelen'!$P:$P,'Input keuzevariabelen'!$M:$M,Data!H269)</f>
        <v>0</v>
      </c>
      <c r="S269" s="100" t="e">
        <f t="shared" si="42"/>
        <v>#N/A</v>
      </c>
    </row>
    <row r="270" spans="3:19" ht="17.399999999999999" thickTop="1" thickBot="1" x14ac:dyDescent="0.35">
      <c r="C270" s="135"/>
      <c r="D270" s="254" t="e">
        <f>VLOOKUP(C270,'Input keuzevariabelen'!$B:$C,2,FALSE)</f>
        <v>#N/A</v>
      </c>
      <c r="E270" s="130"/>
      <c r="F270" s="136"/>
      <c r="G270" s="98" t="e">
        <f>VLOOKUP(H270,'Input keuzevariabelen'!$F:$J,2,FALSE)</f>
        <v>#N/A</v>
      </c>
      <c r="H270" s="107"/>
      <c r="I270" s="107"/>
      <c r="J270" s="99" t="e">
        <f t="shared" si="40"/>
        <v>#N/A</v>
      </c>
      <c r="K270" s="99" t="e">
        <f>VLOOKUP(H270,'Input keuzevariabelen'!$F:$J,3,FALSE)</f>
        <v>#N/A</v>
      </c>
      <c r="L270" s="99">
        <f>SUMIFS('Input keuzevariabelen'!$I:$I,'Input keuzevariabelen'!$F:$F,Data!H270,'Input keuzevariabelen'!$K:$K,Data!E270)</f>
        <v>0</v>
      </c>
      <c r="M270" s="99" t="e">
        <f>VLOOKUP(H270,'Input keuzevariabelen'!$F:$J,5,FALSE)</f>
        <v>#N/A</v>
      </c>
      <c r="N270" s="99" t="e">
        <f t="shared" si="41"/>
        <v>#N/A</v>
      </c>
      <c r="O270" s="107"/>
      <c r="P270" s="107"/>
      <c r="Q270" s="108"/>
      <c r="R270" s="99">
        <f>SUMIFS('Input keuzevariabelen'!$P:$P,'Input keuzevariabelen'!$M:$M,Data!H270)</f>
        <v>0</v>
      </c>
      <c r="S270" s="100" t="e">
        <f t="shared" si="42"/>
        <v>#N/A</v>
      </c>
    </row>
    <row r="271" spans="3:19" ht="17.399999999999999" thickTop="1" thickBot="1" x14ac:dyDescent="0.35">
      <c r="C271" s="135"/>
      <c r="D271" s="254" t="e">
        <f>VLOOKUP(C271,'Input keuzevariabelen'!$B:$C,2,FALSE)</f>
        <v>#N/A</v>
      </c>
      <c r="E271" s="130"/>
      <c r="F271" s="136"/>
      <c r="G271" s="98" t="e">
        <f>VLOOKUP(H271,'Input keuzevariabelen'!$F:$J,2,FALSE)</f>
        <v>#N/A</v>
      </c>
      <c r="H271" s="107"/>
      <c r="I271" s="107"/>
      <c r="J271" s="99" t="e">
        <f t="shared" si="40"/>
        <v>#N/A</v>
      </c>
      <c r="K271" s="99" t="e">
        <f>VLOOKUP(H271,'Input keuzevariabelen'!$F:$J,3,FALSE)</f>
        <v>#N/A</v>
      </c>
      <c r="L271" s="99">
        <f>SUMIFS('Input keuzevariabelen'!$I:$I,'Input keuzevariabelen'!$F:$F,Data!H271,'Input keuzevariabelen'!$K:$K,Data!E271)</f>
        <v>0</v>
      </c>
      <c r="M271" s="99" t="e">
        <f>VLOOKUP(H271,'Input keuzevariabelen'!$F:$J,5,FALSE)</f>
        <v>#N/A</v>
      </c>
      <c r="N271" s="99" t="e">
        <f t="shared" si="41"/>
        <v>#N/A</v>
      </c>
      <c r="O271" s="107"/>
      <c r="P271" s="107"/>
      <c r="Q271" s="108"/>
      <c r="R271" s="99">
        <f>SUMIFS('Input keuzevariabelen'!$P:$P,'Input keuzevariabelen'!$M:$M,Data!H271)</f>
        <v>0</v>
      </c>
      <c r="S271" s="100" t="e">
        <f t="shared" si="42"/>
        <v>#N/A</v>
      </c>
    </row>
    <row r="272" spans="3:19" ht="17.399999999999999" thickTop="1" thickBot="1" x14ac:dyDescent="0.35">
      <c r="C272" s="135"/>
      <c r="D272" s="254" t="e">
        <f>VLOOKUP(C272,'Input keuzevariabelen'!$B:$C,2,FALSE)</f>
        <v>#N/A</v>
      </c>
      <c r="E272" s="130"/>
      <c r="F272" s="136"/>
      <c r="G272" s="98" t="e">
        <f>VLOOKUP(H272,'Input keuzevariabelen'!$F:$J,2,FALSE)</f>
        <v>#N/A</v>
      </c>
      <c r="H272" s="107"/>
      <c r="I272" s="107"/>
      <c r="J272" s="99" t="e">
        <f t="shared" si="40"/>
        <v>#N/A</v>
      </c>
      <c r="K272" s="99" t="e">
        <f>VLOOKUP(H272,'Input keuzevariabelen'!$F:$J,3,FALSE)</f>
        <v>#N/A</v>
      </c>
      <c r="L272" s="99">
        <f>SUMIFS('Input keuzevariabelen'!$I:$I,'Input keuzevariabelen'!$F:$F,Data!H272,'Input keuzevariabelen'!$K:$K,Data!E272)</f>
        <v>0</v>
      </c>
      <c r="M272" s="99" t="e">
        <f>VLOOKUP(H272,'Input keuzevariabelen'!$F:$J,5,FALSE)</f>
        <v>#N/A</v>
      </c>
      <c r="N272" s="99" t="e">
        <f t="shared" si="41"/>
        <v>#N/A</v>
      </c>
      <c r="O272" s="107"/>
      <c r="P272" s="107"/>
      <c r="Q272" s="108"/>
      <c r="R272" s="99">
        <f>SUMIFS('Input keuzevariabelen'!$P:$P,'Input keuzevariabelen'!$M:$M,Data!H272)</f>
        <v>0</v>
      </c>
      <c r="S272" s="100" t="e">
        <f t="shared" si="42"/>
        <v>#N/A</v>
      </c>
    </row>
    <row r="273" spans="3:19" ht="17.399999999999999" thickTop="1" thickBot="1" x14ac:dyDescent="0.35">
      <c r="C273" s="135"/>
      <c r="D273" s="254" t="e">
        <f>VLOOKUP(C273,'Input keuzevariabelen'!$B:$C,2,FALSE)</f>
        <v>#N/A</v>
      </c>
      <c r="E273" s="130"/>
      <c r="F273" s="136"/>
      <c r="G273" s="98" t="e">
        <f>VLOOKUP(H273,'Input keuzevariabelen'!$F:$J,2,FALSE)</f>
        <v>#N/A</v>
      </c>
      <c r="H273" s="107"/>
      <c r="I273" s="107"/>
      <c r="J273" s="99" t="e">
        <f t="shared" si="40"/>
        <v>#N/A</v>
      </c>
      <c r="K273" s="99" t="e">
        <f>VLOOKUP(H273,'Input keuzevariabelen'!$F:$J,3,FALSE)</f>
        <v>#N/A</v>
      </c>
      <c r="L273" s="99">
        <f>SUMIFS('Input keuzevariabelen'!$I:$I,'Input keuzevariabelen'!$F:$F,Data!H273,'Input keuzevariabelen'!$K:$K,Data!E273)</f>
        <v>0</v>
      </c>
      <c r="M273" s="99" t="e">
        <f>VLOOKUP(H273,'Input keuzevariabelen'!$F:$J,5,FALSE)</f>
        <v>#N/A</v>
      </c>
      <c r="N273" s="99" t="e">
        <f t="shared" si="41"/>
        <v>#N/A</v>
      </c>
      <c r="O273" s="107"/>
      <c r="P273" s="107"/>
      <c r="Q273" s="108"/>
      <c r="R273" s="99">
        <f>SUMIFS('Input keuzevariabelen'!$P:$P,'Input keuzevariabelen'!$M:$M,Data!H273)</f>
        <v>0</v>
      </c>
      <c r="S273" s="100" t="e">
        <f t="shared" si="42"/>
        <v>#N/A</v>
      </c>
    </row>
    <row r="274" spans="3:19" ht="17.399999999999999" thickTop="1" thickBot="1" x14ac:dyDescent="0.35">
      <c r="C274" s="135"/>
      <c r="D274" s="254" t="e">
        <f>VLOOKUP(C274,'Input keuzevariabelen'!$B:$C,2,FALSE)</f>
        <v>#N/A</v>
      </c>
      <c r="E274" s="130"/>
      <c r="F274" s="136"/>
      <c r="G274" s="98" t="e">
        <f>VLOOKUP(H274,'Input keuzevariabelen'!$F:$J,2,FALSE)</f>
        <v>#N/A</v>
      </c>
      <c r="H274" s="107"/>
      <c r="I274" s="107"/>
      <c r="J274" s="99" t="e">
        <f t="shared" si="40"/>
        <v>#N/A</v>
      </c>
      <c r="K274" s="99" t="e">
        <f>VLOOKUP(H274,'Input keuzevariabelen'!$F:$J,3,FALSE)</f>
        <v>#N/A</v>
      </c>
      <c r="L274" s="99">
        <f>SUMIFS('Input keuzevariabelen'!$I:$I,'Input keuzevariabelen'!$F:$F,Data!H274,'Input keuzevariabelen'!$K:$K,Data!E274)</f>
        <v>0</v>
      </c>
      <c r="M274" s="99" t="e">
        <f>VLOOKUP(H274,'Input keuzevariabelen'!$F:$J,5,FALSE)</f>
        <v>#N/A</v>
      </c>
      <c r="N274" s="99" t="e">
        <f t="shared" si="41"/>
        <v>#N/A</v>
      </c>
      <c r="O274" s="107"/>
      <c r="P274" s="107"/>
      <c r="Q274" s="108"/>
      <c r="R274" s="99">
        <f>SUMIFS('Input keuzevariabelen'!$P:$P,'Input keuzevariabelen'!$M:$M,Data!H274)</f>
        <v>0</v>
      </c>
      <c r="S274" s="100" t="e">
        <f t="shared" si="42"/>
        <v>#N/A</v>
      </c>
    </row>
    <row r="275" spans="3:19" ht="17.399999999999999" thickTop="1" thickBot="1" x14ac:dyDescent="0.35">
      <c r="C275" s="135"/>
      <c r="D275" s="254" t="e">
        <f>VLOOKUP(C275,'Input keuzevariabelen'!$B:$C,2,FALSE)</f>
        <v>#N/A</v>
      </c>
      <c r="E275" s="130"/>
      <c r="F275" s="136"/>
      <c r="G275" s="98" t="e">
        <f>VLOOKUP(H275,'Input keuzevariabelen'!$F:$J,2,FALSE)</f>
        <v>#N/A</v>
      </c>
      <c r="H275" s="107"/>
      <c r="I275" s="107"/>
      <c r="J275" s="99" t="e">
        <f t="shared" si="40"/>
        <v>#N/A</v>
      </c>
      <c r="K275" s="99" t="e">
        <f>VLOOKUP(H275,'Input keuzevariabelen'!$F:$J,3,FALSE)</f>
        <v>#N/A</v>
      </c>
      <c r="L275" s="99">
        <f>SUMIFS('Input keuzevariabelen'!$I:$I,'Input keuzevariabelen'!$F:$F,Data!H275,'Input keuzevariabelen'!$K:$K,Data!E275)</f>
        <v>0</v>
      </c>
      <c r="M275" s="99" t="e">
        <f>VLOOKUP(H275,'Input keuzevariabelen'!$F:$J,5,FALSE)</f>
        <v>#N/A</v>
      </c>
      <c r="N275" s="99" t="e">
        <f t="shared" si="41"/>
        <v>#N/A</v>
      </c>
      <c r="O275" s="107"/>
      <c r="P275" s="107"/>
      <c r="Q275" s="108"/>
      <c r="R275" s="99">
        <f>SUMIFS('Input keuzevariabelen'!$P:$P,'Input keuzevariabelen'!$M:$M,Data!H275)</f>
        <v>0</v>
      </c>
      <c r="S275" s="100" t="e">
        <f t="shared" si="42"/>
        <v>#N/A</v>
      </c>
    </row>
    <row r="276" spans="3:19" ht="17.399999999999999" thickTop="1" thickBot="1" x14ac:dyDescent="0.35">
      <c r="C276" s="135"/>
      <c r="D276" s="254" t="e">
        <f>VLOOKUP(C276,'Input keuzevariabelen'!$B:$C,2,FALSE)</f>
        <v>#N/A</v>
      </c>
      <c r="E276" s="130"/>
      <c r="F276" s="136"/>
      <c r="G276" s="98" t="e">
        <f>VLOOKUP(H276,'Input keuzevariabelen'!$F:$J,2,FALSE)</f>
        <v>#N/A</v>
      </c>
      <c r="H276" s="107"/>
      <c r="I276" s="107"/>
      <c r="J276" s="99" t="e">
        <f t="shared" si="40"/>
        <v>#N/A</v>
      </c>
      <c r="K276" s="99" t="e">
        <f>VLOOKUP(H276,'Input keuzevariabelen'!$F:$J,3,FALSE)</f>
        <v>#N/A</v>
      </c>
      <c r="L276" s="99">
        <f>SUMIFS('Input keuzevariabelen'!$I:$I,'Input keuzevariabelen'!$F:$F,Data!H276,'Input keuzevariabelen'!$K:$K,Data!E276)</f>
        <v>0</v>
      </c>
      <c r="M276" s="99" t="e">
        <f>VLOOKUP(H276,'Input keuzevariabelen'!$F:$J,5,FALSE)</f>
        <v>#N/A</v>
      </c>
      <c r="N276" s="99" t="e">
        <f t="shared" si="41"/>
        <v>#N/A</v>
      </c>
      <c r="O276" s="107"/>
      <c r="P276" s="107"/>
      <c r="Q276" s="108"/>
      <c r="R276" s="99">
        <f>SUMIFS('Input keuzevariabelen'!$P:$P,'Input keuzevariabelen'!$M:$M,Data!H276)</f>
        <v>0</v>
      </c>
      <c r="S276" s="100" t="e">
        <f t="shared" si="42"/>
        <v>#N/A</v>
      </c>
    </row>
    <row r="277" spans="3:19" ht="17.399999999999999" thickTop="1" thickBot="1" x14ac:dyDescent="0.35">
      <c r="C277" s="135"/>
      <c r="D277" s="254" t="e">
        <f>VLOOKUP(C277,'Input keuzevariabelen'!$B:$C,2,FALSE)</f>
        <v>#N/A</v>
      </c>
      <c r="E277" s="130"/>
      <c r="F277" s="136"/>
      <c r="G277" s="98" t="e">
        <f>VLOOKUP(H277,'Input keuzevariabelen'!$F:$J,2,FALSE)</f>
        <v>#N/A</v>
      </c>
      <c r="H277" s="107"/>
      <c r="I277" s="107"/>
      <c r="J277" s="99" t="e">
        <f t="shared" si="40"/>
        <v>#N/A</v>
      </c>
      <c r="K277" s="99" t="e">
        <f>VLOOKUP(H277,'Input keuzevariabelen'!$F:$J,3,FALSE)</f>
        <v>#N/A</v>
      </c>
      <c r="L277" s="99">
        <f>SUMIFS('Input keuzevariabelen'!$I:$I,'Input keuzevariabelen'!$F:$F,Data!H277,'Input keuzevariabelen'!$K:$K,Data!E277)</f>
        <v>0</v>
      </c>
      <c r="M277" s="99" t="e">
        <f>VLOOKUP(H277,'Input keuzevariabelen'!$F:$J,5,FALSE)</f>
        <v>#N/A</v>
      </c>
      <c r="N277" s="99" t="e">
        <f t="shared" si="41"/>
        <v>#N/A</v>
      </c>
      <c r="O277" s="107"/>
      <c r="P277" s="107"/>
      <c r="Q277" s="108"/>
      <c r="R277" s="99">
        <f>SUMIFS('Input keuzevariabelen'!$P:$P,'Input keuzevariabelen'!$M:$M,Data!H277)</f>
        <v>0</v>
      </c>
      <c r="S277" s="100" t="e">
        <f t="shared" si="42"/>
        <v>#N/A</v>
      </c>
    </row>
    <row r="278" spans="3:19" ht="17.399999999999999" thickTop="1" thickBot="1" x14ac:dyDescent="0.35">
      <c r="C278" s="135"/>
      <c r="D278" s="254" t="e">
        <f>VLOOKUP(C278,'Input keuzevariabelen'!$B:$C,2,FALSE)</f>
        <v>#N/A</v>
      </c>
      <c r="E278" s="130"/>
      <c r="F278" s="136"/>
      <c r="G278" s="98" t="e">
        <f>VLOOKUP(H278,'Input keuzevariabelen'!$F:$J,2,FALSE)</f>
        <v>#N/A</v>
      </c>
      <c r="H278" s="107"/>
      <c r="I278" s="107"/>
      <c r="J278" s="99" t="e">
        <f t="shared" si="40"/>
        <v>#N/A</v>
      </c>
      <c r="K278" s="99" t="e">
        <f>VLOOKUP(H278,'Input keuzevariabelen'!$F:$J,3,FALSE)</f>
        <v>#N/A</v>
      </c>
      <c r="L278" s="99">
        <f>SUMIFS('Input keuzevariabelen'!$I:$I,'Input keuzevariabelen'!$F:$F,Data!H278,'Input keuzevariabelen'!$K:$K,Data!E278)</f>
        <v>0</v>
      </c>
      <c r="M278" s="99" t="e">
        <f>VLOOKUP(H278,'Input keuzevariabelen'!$F:$J,5,FALSE)</f>
        <v>#N/A</v>
      </c>
      <c r="N278" s="99" t="e">
        <f t="shared" si="41"/>
        <v>#N/A</v>
      </c>
      <c r="O278" s="107"/>
      <c r="P278" s="107"/>
      <c r="Q278" s="108"/>
      <c r="R278" s="99">
        <f>SUMIFS('Input keuzevariabelen'!$P:$P,'Input keuzevariabelen'!$M:$M,Data!H278)</f>
        <v>0</v>
      </c>
      <c r="S278" s="100" t="e">
        <f t="shared" si="42"/>
        <v>#N/A</v>
      </c>
    </row>
    <row r="279" spans="3:19" ht="17.399999999999999" thickTop="1" thickBot="1" x14ac:dyDescent="0.35">
      <c r="C279" s="135"/>
      <c r="D279" s="254" t="e">
        <f>VLOOKUP(C279,'Input keuzevariabelen'!$B:$C,2,FALSE)</f>
        <v>#N/A</v>
      </c>
      <c r="E279" s="130"/>
      <c r="F279" s="136"/>
      <c r="G279" s="98" t="e">
        <f>VLOOKUP(H279,'Input keuzevariabelen'!$F:$J,2,FALSE)</f>
        <v>#N/A</v>
      </c>
      <c r="H279" s="107"/>
      <c r="I279" s="107"/>
      <c r="J279" s="99" t="e">
        <f t="shared" si="40"/>
        <v>#N/A</v>
      </c>
      <c r="K279" s="99" t="e">
        <f>VLOOKUP(H279,'Input keuzevariabelen'!$F:$J,3,FALSE)</f>
        <v>#N/A</v>
      </c>
      <c r="L279" s="99">
        <f>SUMIFS('Input keuzevariabelen'!$I:$I,'Input keuzevariabelen'!$F:$F,Data!H279,'Input keuzevariabelen'!$K:$K,Data!E279)</f>
        <v>0</v>
      </c>
      <c r="M279" s="99" t="e">
        <f>VLOOKUP(H279,'Input keuzevariabelen'!$F:$J,5,FALSE)</f>
        <v>#N/A</v>
      </c>
      <c r="N279" s="99" t="e">
        <f t="shared" si="41"/>
        <v>#N/A</v>
      </c>
      <c r="O279" s="107"/>
      <c r="P279" s="107"/>
      <c r="Q279" s="108"/>
      <c r="R279" s="99">
        <f>SUMIFS('Input keuzevariabelen'!$P:$P,'Input keuzevariabelen'!$M:$M,Data!H279)</f>
        <v>0</v>
      </c>
      <c r="S279" s="100" t="e">
        <f t="shared" si="42"/>
        <v>#N/A</v>
      </c>
    </row>
    <row r="280" spans="3:19" ht="17.399999999999999" thickTop="1" thickBot="1" x14ac:dyDescent="0.35">
      <c r="C280" s="135"/>
      <c r="D280" s="254" t="e">
        <f>VLOOKUP(C280,'Input keuzevariabelen'!$B:$C,2,FALSE)</f>
        <v>#N/A</v>
      </c>
      <c r="E280" s="130"/>
      <c r="F280" s="136"/>
      <c r="G280" s="98" t="e">
        <f>VLOOKUP(H280,'Input keuzevariabelen'!$F:$J,2,FALSE)</f>
        <v>#N/A</v>
      </c>
      <c r="H280" s="107"/>
      <c r="I280" s="107"/>
      <c r="J280" s="99" t="e">
        <f t="shared" si="40"/>
        <v>#N/A</v>
      </c>
      <c r="K280" s="99" t="e">
        <f>VLOOKUP(H280,'Input keuzevariabelen'!$F:$J,3,FALSE)</f>
        <v>#N/A</v>
      </c>
      <c r="L280" s="99">
        <f>SUMIFS('Input keuzevariabelen'!$I:$I,'Input keuzevariabelen'!$F:$F,Data!H280,'Input keuzevariabelen'!$K:$K,Data!E280)</f>
        <v>0</v>
      </c>
      <c r="M280" s="99" t="e">
        <f>VLOOKUP(H280,'Input keuzevariabelen'!$F:$J,5,FALSE)</f>
        <v>#N/A</v>
      </c>
      <c r="N280" s="99" t="e">
        <f t="shared" si="41"/>
        <v>#N/A</v>
      </c>
      <c r="O280" s="107"/>
      <c r="P280" s="107"/>
      <c r="Q280" s="108"/>
      <c r="R280" s="99">
        <f>SUMIFS('Input keuzevariabelen'!$P:$P,'Input keuzevariabelen'!$M:$M,Data!H280)</f>
        <v>0</v>
      </c>
      <c r="S280" s="100" t="e">
        <f t="shared" si="42"/>
        <v>#N/A</v>
      </c>
    </row>
    <row r="281" spans="3:19" ht="17.399999999999999" thickTop="1" thickBot="1" x14ac:dyDescent="0.35">
      <c r="C281" s="135"/>
      <c r="D281" s="254" t="e">
        <f>VLOOKUP(C281,'Input keuzevariabelen'!$B:$C,2,FALSE)</f>
        <v>#N/A</v>
      </c>
      <c r="E281" s="130"/>
      <c r="F281" s="136"/>
      <c r="G281" s="98" t="e">
        <f>VLOOKUP(H281,'Input keuzevariabelen'!$F:$J,2,FALSE)</f>
        <v>#N/A</v>
      </c>
      <c r="H281" s="107"/>
      <c r="I281" s="107"/>
      <c r="J281" s="99" t="e">
        <f t="shared" si="40"/>
        <v>#N/A</v>
      </c>
      <c r="K281" s="99" t="e">
        <f>VLOOKUP(H281,'Input keuzevariabelen'!$F:$J,3,FALSE)</f>
        <v>#N/A</v>
      </c>
      <c r="L281" s="99">
        <f>SUMIFS('Input keuzevariabelen'!$I:$I,'Input keuzevariabelen'!$F:$F,Data!H281,'Input keuzevariabelen'!$K:$K,Data!E281)</f>
        <v>0</v>
      </c>
      <c r="M281" s="99" t="e">
        <f>VLOOKUP(H281,'Input keuzevariabelen'!$F:$J,5,FALSE)</f>
        <v>#N/A</v>
      </c>
      <c r="N281" s="99" t="e">
        <f t="shared" si="41"/>
        <v>#N/A</v>
      </c>
      <c r="O281" s="107"/>
      <c r="P281" s="107"/>
      <c r="Q281" s="108"/>
      <c r="R281" s="99">
        <f>SUMIFS('Input keuzevariabelen'!$P:$P,'Input keuzevariabelen'!$M:$M,Data!H281)</f>
        <v>0</v>
      </c>
      <c r="S281" s="100" t="e">
        <f t="shared" si="42"/>
        <v>#N/A</v>
      </c>
    </row>
    <row r="282" spans="3:19" ht="17.399999999999999" thickTop="1" thickBot="1" x14ac:dyDescent="0.35">
      <c r="C282" s="135"/>
      <c r="D282" s="254" t="e">
        <f>VLOOKUP(C282,'Input keuzevariabelen'!$B:$C,2,FALSE)</f>
        <v>#N/A</v>
      </c>
      <c r="E282" s="130"/>
      <c r="F282" s="136"/>
      <c r="G282" s="98" t="e">
        <f>VLOOKUP(H282,'Input keuzevariabelen'!$F:$J,2,FALSE)</f>
        <v>#N/A</v>
      </c>
      <c r="H282" s="107"/>
      <c r="I282" s="107"/>
      <c r="J282" s="99" t="e">
        <f t="shared" si="40"/>
        <v>#N/A</v>
      </c>
      <c r="K282" s="99" t="e">
        <f>VLOOKUP(H282,'Input keuzevariabelen'!$F:$J,3,FALSE)</f>
        <v>#N/A</v>
      </c>
      <c r="L282" s="99">
        <f>SUMIFS('Input keuzevariabelen'!$I:$I,'Input keuzevariabelen'!$F:$F,Data!H282,'Input keuzevariabelen'!$K:$K,Data!E282)</f>
        <v>0</v>
      </c>
      <c r="M282" s="99" t="e">
        <f>VLOOKUP(H282,'Input keuzevariabelen'!$F:$J,5,FALSE)</f>
        <v>#N/A</v>
      </c>
      <c r="N282" s="99" t="e">
        <f t="shared" si="41"/>
        <v>#N/A</v>
      </c>
      <c r="O282" s="107"/>
      <c r="P282" s="107"/>
      <c r="Q282" s="108"/>
      <c r="R282" s="99">
        <f>SUMIFS('Input keuzevariabelen'!$P:$P,'Input keuzevariabelen'!$M:$M,Data!H282)</f>
        <v>0</v>
      </c>
      <c r="S282" s="100" t="e">
        <f t="shared" si="42"/>
        <v>#N/A</v>
      </c>
    </row>
    <row r="283" spans="3:19" ht="17.399999999999999" thickTop="1" thickBot="1" x14ac:dyDescent="0.35">
      <c r="C283" s="135"/>
      <c r="D283" s="254" t="e">
        <f>VLOOKUP(C283,'Input keuzevariabelen'!$B:$C,2,FALSE)</f>
        <v>#N/A</v>
      </c>
      <c r="E283" s="130"/>
      <c r="F283" s="136"/>
      <c r="G283" s="98" t="e">
        <f>VLOOKUP(H283,'Input keuzevariabelen'!$F:$J,2,FALSE)</f>
        <v>#N/A</v>
      </c>
      <c r="H283" s="107"/>
      <c r="I283" s="107"/>
      <c r="J283" s="99" t="e">
        <f t="shared" si="40"/>
        <v>#N/A</v>
      </c>
      <c r="K283" s="99" t="e">
        <f>VLOOKUP(H283,'Input keuzevariabelen'!$F:$J,3,FALSE)</f>
        <v>#N/A</v>
      </c>
      <c r="L283" s="99">
        <f>SUMIFS('Input keuzevariabelen'!$I:$I,'Input keuzevariabelen'!$F:$F,Data!H283,'Input keuzevariabelen'!$K:$K,Data!E283)</f>
        <v>0</v>
      </c>
      <c r="M283" s="99" t="e">
        <f>VLOOKUP(H283,'Input keuzevariabelen'!$F:$J,5,FALSE)</f>
        <v>#N/A</v>
      </c>
      <c r="N283" s="99" t="e">
        <f t="shared" si="41"/>
        <v>#N/A</v>
      </c>
      <c r="O283" s="107"/>
      <c r="P283" s="107"/>
      <c r="Q283" s="108"/>
      <c r="R283" s="99">
        <f>SUMIFS('Input keuzevariabelen'!$P:$P,'Input keuzevariabelen'!$M:$M,Data!H283)</f>
        <v>0</v>
      </c>
      <c r="S283" s="100" t="e">
        <f t="shared" si="42"/>
        <v>#N/A</v>
      </c>
    </row>
    <row r="284" spans="3:19" ht="17.399999999999999" thickTop="1" thickBot="1" x14ac:dyDescent="0.35">
      <c r="C284" s="135"/>
      <c r="D284" s="254" t="e">
        <f>VLOOKUP(C284,'Input keuzevariabelen'!$B:$C,2,FALSE)</f>
        <v>#N/A</v>
      </c>
      <c r="E284" s="130"/>
      <c r="F284" s="136"/>
      <c r="G284" s="98" t="e">
        <f>VLOOKUP(H284,'Input keuzevariabelen'!$F:$J,2,FALSE)</f>
        <v>#N/A</v>
      </c>
      <c r="H284" s="107"/>
      <c r="I284" s="107"/>
      <c r="J284" s="99" t="e">
        <f t="shared" si="40"/>
        <v>#N/A</v>
      </c>
      <c r="K284" s="99" t="e">
        <f>VLOOKUP(H284,'Input keuzevariabelen'!$F:$J,3,FALSE)</f>
        <v>#N/A</v>
      </c>
      <c r="L284" s="99">
        <f>SUMIFS('Input keuzevariabelen'!$I:$I,'Input keuzevariabelen'!$F:$F,Data!H284,'Input keuzevariabelen'!$K:$K,Data!E284)</f>
        <v>0</v>
      </c>
      <c r="M284" s="99" t="e">
        <f>VLOOKUP(H284,'Input keuzevariabelen'!$F:$J,5,FALSE)</f>
        <v>#N/A</v>
      </c>
      <c r="N284" s="99" t="e">
        <f t="shared" si="41"/>
        <v>#N/A</v>
      </c>
      <c r="O284" s="107"/>
      <c r="P284" s="107"/>
      <c r="Q284" s="108"/>
      <c r="R284" s="99">
        <f>SUMIFS('Input keuzevariabelen'!$P:$P,'Input keuzevariabelen'!$M:$M,Data!H284)</f>
        <v>0</v>
      </c>
      <c r="S284" s="100" t="e">
        <f t="shared" si="42"/>
        <v>#N/A</v>
      </c>
    </row>
    <row r="285" spans="3:19" ht="17.399999999999999" thickTop="1" thickBot="1" x14ac:dyDescent="0.35">
      <c r="C285" s="135"/>
      <c r="D285" s="254" t="e">
        <f>VLOOKUP(C285,'Input keuzevariabelen'!$B:$C,2,FALSE)</f>
        <v>#N/A</v>
      </c>
      <c r="E285" s="130"/>
      <c r="F285" s="136"/>
      <c r="G285" s="98" t="e">
        <f>VLOOKUP(H285,'Input keuzevariabelen'!$F:$J,2,FALSE)</f>
        <v>#N/A</v>
      </c>
      <c r="H285" s="107"/>
      <c r="I285" s="107"/>
      <c r="J285" s="99" t="e">
        <f t="shared" si="40"/>
        <v>#N/A</v>
      </c>
      <c r="K285" s="99" t="e">
        <f>VLOOKUP(H285,'Input keuzevariabelen'!$F:$J,3,FALSE)</f>
        <v>#N/A</v>
      </c>
      <c r="L285" s="99">
        <f>SUMIFS('Input keuzevariabelen'!$I:$I,'Input keuzevariabelen'!$F:$F,Data!H285,'Input keuzevariabelen'!$K:$K,Data!E285)</f>
        <v>0</v>
      </c>
      <c r="M285" s="99" t="e">
        <f>VLOOKUP(H285,'Input keuzevariabelen'!$F:$J,5,FALSE)</f>
        <v>#N/A</v>
      </c>
      <c r="N285" s="99" t="e">
        <f t="shared" si="41"/>
        <v>#N/A</v>
      </c>
      <c r="O285" s="107"/>
      <c r="P285" s="107"/>
      <c r="Q285" s="108"/>
      <c r="R285" s="99">
        <f>SUMIFS('Input keuzevariabelen'!$P:$P,'Input keuzevariabelen'!$M:$M,Data!H285)</f>
        <v>0</v>
      </c>
      <c r="S285" s="100" t="e">
        <f t="shared" si="42"/>
        <v>#N/A</v>
      </c>
    </row>
    <row r="286" spans="3:19" ht="17.399999999999999" thickTop="1" thickBot="1" x14ac:dyDescent="0.35">
      <c r="C286" s="135"/>
      <c r="D286" s="254" t="e">
        <f>VLOOKUP(C286,'Input keuzevariabelen'!$B:$C,2,FALSE)</f>
        <v>#N/A</v>
      </c>
      <c r="E286" s="130"/>
      <c r="F286" s="136"/>
      <c r="G286" s="98" t="e">
        <f>VLOOKUP(H286,'Input keuzevariabelen'!$F:$J,2,FALSE)</f>
        <v>#N/A</v>
      </c>
      <c r="H286" s="107"/>
      <c r="I286" s="107"/>
      <c r="J286" s="99" t="e">
        <f t="shared" si="40"/>
        <v>#N/A</v>
      </c>
      <c r="K286" s="99" t="e">
        <f>VLOOKUP(H286,'Input keuzevariabelen'!$F:$J,3,FALSE)</f>
        <v>#N/A</v>
      </c>
      <c r="L286" s="99">
        <f>SUMIFS('Input keuzevariabelen'!$I:$I,'Input keuzevariabelen'!$F:$F,Data!H286,'Input keuzevariabelen'!$K:$K,Data!E286)</f>
        <v>0</v>
      </c>
      <c r="M286" s="99" t="e">
        <f>VLOOKUP(H286,'Input keuzevariabelen'!$F:$J,5,FALSE)</f>
        <v>#N/A</v>
      </c>
      <c r="N286" s="99" t="e">
        <f t="shared" si="41"/>
        <v>#N/A</v>
      </c>
      <c r="O286" s="107"/>
      <c r="P286" s="107"/>
      <c r="Q286" s="108"/>
      <c r="R286" s="99">
        <f>SUMIFS('Input keuzevariabelen'!$P:$P,'Input keuzevariabelen'!$M:$M,Data!H286)</f>
        <v>0</v>
      </c>
      <c r="S286" s="100" t="e">
        <f t="shared" si="42"/>
        <v>#N/A</v>
      </c>
    </row>
    <row r="287" spans="3:19" ht="17.399999999999999" thickTop="1" thickBot="1" x14ac:dyDescent="0.35">
      <c r="C287" s="135"/>
      <c r="D287" s="254" t="e">
        <f>VLOOKUP(C287,'Input keuzevariabelen'!$B:$C,2,FALSE)</f>
        <v>#N/A</v>
      </c>
      <c r="E287" s="130"/>
      <c r="F287" s="136"/>
      <c r="G287" s="98" t="e">
        <f>VLOOKUP(H287,'Input keuzevariabelen'!$F:$J,2,FALSE)</f>
        <v>#N/A</v>
      </c>
      <c r="H287" s="107"/>
      <c r="I287" s="107"/>
      <c r="J287" s="99" t="e">
        <f t="shared" si="40"/>
        <v>#N/A</v>
      </c>
      <c r="K287" s="99" t="e">
        <f>VLOOKUP(H287,'Input keuzevariabelen'!$F:$J,3,FALSE)</f>
        <v>#N/A</v>
      </c>
      <c r="L287" s="99">
        <f>SUMIFS('Input keuzevariabelen'!$I:$I,'Input keuzevariabelen'!$F:$F,Data!H287,'Input keuzevariabelen'!$K:$K,Data!E287)</f>
        <v>0</v>
      </c>
      <c r="M287" s="99" t="e">
        <f>VLOOKUP(H287,'Input keuzevariabelen'!$F:$J,5,FALSE)</f>
        <v>#N/A</v>
      </c>
      <c r="N287" s="99" t="e">
        <f t="shared" si="41"/>
        <v>#N/A</v>
      </c>
      <c r="O287" s="107"/>
      <c r="P287" s="107"/>
      <c r="Q287" s="108"/>
      <c r="R287" s="99">
        <f>SUMIFS('Input keuzevariabelen'!$P:$P,'Input keuzevariabelen'!$M:$M,Data!H287)</f>
        <v>0</v>
      </c>
      <c r="S287" s="100" t="e">
        <f t="shared" si="42"/>
        <v>#N/A</v>
      </c>
    </row>
    <row r="288" spans="3:19" ht="17.399999999999999" thickTop="1" thickBot="1" x14ac:dyDescent="0.35">
      <c r="C288" s="135"/>
      <c r="D288" s="254" t="e">
        <f>VLOOKUP(C288,'Input keuzevariabelen'!$B:$C,2,FALSE)</f>
        <v>#N/A</v>
      </c>
      <c r="E288" s="130"/>
      <c r="F288" s="136"/>
      <c r="G288" s="98" t="e">
        <f>VLOOKUP(H288,'Input keuzevariabelen'!$F:$J,2,FALSE)</f>
        <v>#N/A</v>
      </c>
      <c r="H288" s="107"/>
      <c r="I288" s="107"/>
      <c r="J288" s="99" t="e">
        <f t="shared" si="40"/>
        <v>#N/A</v>
      </c>
      <c r="K288" s="99" t="e">
        <f>VLOOKUP(H288,'Input keuzevariabelen'!$F:$J,3,FALSE)</f>
        <v>#N/A</v>
      </c>
      <c r="L288" s="99">
        <f>SUMIFS('Input keuzevariabelen'!$I:$I,'Input keuzevariabelen'!$F:$F,Data!H288,'Input keuzevariabelen'!$K:$K,Data!E288)</f>
        <v>0</v>
      </c>
      <c r="M288" s="99" t="e">
        <f>VLOOKUP(H288,'Input keuzevariabelen'!$F:$J,5,FALSE)</f>
        <v>#N/A</v>
      </c>
      <c r="N288" s="99" t="e">
        <f t="shared" si="41"/>
        <v>#N/A</v>
      </c>
      <c r="O288" s="107"/>
      <c r="P288" s="107"/>
      <c r="Q288" s="108"/>
      <c r="R288" s="99">
        <f>SUMIFS('Input keuzevariabelen'!$P:$P,'Input keuzevariabelen'!$M:$M,Data!H288)</f>
        <v>0</v>
      </c>
      <c r="S288" s="100" t="e">
        <f t="shared" si="42"/>
        <v>#N/A</v>
      </c>
    </row>
    <row r="289" spans="3:19" ht="17.399999999999999" thickTop="1" thickBot="1" x14ac:dyDescent="0.35">
      <c r="C289" s="135"/>
      <c r="D289" s="254" t="e">
        <f>VLOOKUP(C289,'Input keuzevariabelen'!$B:$C,2,FALSE)</f>
        <v>#N/A</v>
      </c>
      <c r="E289" s="130"/>
      <c r="F289" s="136"/>
      <c r="G289" s="98" t="e">
        <f>VLOOKUP(H289,'Input keuzevariabelen'!$F:$J,2,FALSE)</f>
        <v>#N/A</v>
      </c>
      <c r="H289" s="107"/>
      <c r="I289" s="107"/>
      <c r="J289" s="99" t="e">
        <f t="shared" si="40"/>
        <v>#N/A</v>
      </c>
      <c r="K289" s="99" t="e">
        <f>VLOOKUP(H289,'Input keuzevariabelen'!$F:$J,3,FALSE)</f>
        <v>#N/A</v>
      </c>
      <c r="L289" s="99">
        <f>SUMIFS('Input keuzevariabelen'!$I:$I,'Input keuzevariabelen'!$F:$F,Data!H289,'Input keuzevariabelen'!$K:$K,Data!E289)</f>
        <v>0</v>
      </c>
      <c r="M289" s="99" t="e">
        <f>VLOOKUP(H289,'Input keuzevariabelen'!$F:$J,5,FALSE)</f>
        <v>#N/A</v>
      </c>
      <c r="N289" s="99" t="e">
        <f t="shared" si="41"/>
        <v>#N/A</v>
      </c>
      <c r="O289" s="107"/>
      <c r="P289" s="107"/>
      <c r="Q289" s="108"/>
      <c r="R289" s="99">
        <f>SUMIFS('Input keuzevariabelen'!$P:$P,'Input keuzevariabelen'!$M:$M,Data!H289)</f>
        <v>0</v>
      </c>
      <c r="S289" s="100" t="e">
        <f t="shared" si="42"/>
        <v>#N/A</v>
      </c>
    </row>
    <row r="290" spans="3:19" ht="17.399999999999999" thickTop="1" thickBot="1" x14ac:dyDescent="0.35">
      <c r="C290" s="135"/>
      <c r="D290" s="254" t="e">
        <f>VLOOKUP(C290,'Input keuzevariabelen'!$B:$C,2,FALSE)</f>
        <v>#N/A</v>
      </c>
      <c r="E290" s="130"/>
      <c r="F290" s="136"/>
      <c r="G290" s="98" t="e">
        <f>VLOOKUP(H290,'Input keuzevariabelen'!$F:$J,2,FALSE)</f>
        <v>#N/A</v>
      </c>
      <c r="H290" s="107"/>
      <c r="I290" s="107"/>
      <c r="J290" s="99" t="e">
        <f t="shared" si="40"/>
        <v>#N/A</v>
      </c>
      <c r="K290" s="99" t="e">
        <f>VLOOKUP(H290,'Input keuzevariabelen'!$F:$J,3,FALSE)</f>
        <v>#N/A</v>
      </c>
      <c r="L290" s="99">
        <f>SUMIFS('Input keuzevariabelen'!$I:$I,'Input keuzevariabelen'!$F:$F,Data!H290,'Input keuzevariabelen'!$K:$K,Data!E290)</f>
        <v>0</v>
      </c>
      <c r="M290" s="99" t="e">
        <f>VLOOKUP(H290,'Input keuzevariabelen'!$F:$J,5,FALSE)</f>
        <v>#N/A</v>
      </c>
      <c r="N290" s="99" t="e">
        <f t="shared" si="41"/>
        <v>#N/A</v>
      </c>
      <c r="O290" s="107"/>
      <c r="P290" s="107"/>
      <c r="Q290" s="108"/>
      <c r="R290" s="99">
        <f>SUMIFS('Input keuzevariabelen'!$P:$P,'Input keuzevariabelen'!$M:$M,Data!H290)</f>
        <v>0</v>
      </c>
      <c r="S290" s="100" t="e">
        <f t="shared" si="42"/>
        <v>#N/A</v>
      </c>
    </row>
    <row r="291" spans="3:19" ht="17.399999999999999" thickTop="1" thickBot="1" x14ac:dyDescent="0.35">
      <c r="C291" s="135"/>
      <c r="D291" s="254" t="e">
        <f>VLOOKUP(C291,'Input keuzevariabelen'!$B:$C,2,FALSE)</f>
        <v>#N/A</v>
      </c>
      <c r="E291" s="130"/>
      <c r="F291" s="136"/>
      <c r="G291" s="98" t="e">
        <f>VLOOKUP(H291,'Input keuzevariabelen'!$F:$J,2,FALSE)</f>
        <v>#N/A</v>
      </c>
      <c r="H291" s="107"/>
      <c r="I291" s="107"/>
      <c r="J291" s="99" t="e">
        <f t="shared" si="40"/>
        <v>#N/A</v>
      </c>
      <c r="K291" s="99" t="e">
        <f>VLOOKUP(H291,'Input keuzevariabelen'!$F:$J,3,FALSE)</f>
        <v>#N/A</v>
      </c>
      <c r="L291" s="99">
        <f>SUMIFS('Input keuzevariabelen'!$I:$I,'Input keuzevariabelen'!$F:$F,Data!H291,'Input keuzevariabelen'!$K:$K,Data!E291)</f>
        <v>0</v>
      </c>
      <c r="M291" s="99" t="e">
        <f>VLOOKUP(H291,'Input keuzevariabelen'!$F:$J,5,FALSE)</f>
        <v>#N/A</v>
      </c>
      <c r="N291" s="99" t="e">
        <f t="shared" si="41"/>
        <v>#N/A</v>
      </c>
      <c r="O291" s="107"/>
      <c r="P291" s="107"/>
      <c r="Q291" s="108"/>
      <c r="R291" s="99">
        <f>SUMIFS('Input keuzevariabelen'!$P:$P,'Input keuzevariabelen'!$M:$M,Data!H291)</f>
        <v>0</v>
      </c>
      <c r="S291" s="100" t="e">
        <f t="shared" si="42"/>
        <v>#N/A</v>
      </c>
    </row>
    <row r="292" spans="3:19" ht="17.399999999999999" thickTop="1" thickBot="1" x14ac:dyDescent="0.35">
      <c r="C292" s="135"/>
      <c r="D292" s="254" t="e">
        <f>VLOOKUP(C292,'Input keuzevariabelen'!$B:$C,2,FALSE)</f>
        <v>#N/A</v>
      </c>
      <c r="E292" s="130"/>
      <c r="F292" s="136"/>
      <c r="G292" s="98" t="e">
        <f>VLOOKUP(H292,'Input keuzevariabelen'!$F:$J,2,FALSE)</f>
        <v>#N/A</v>
      </c>
      <c r="H292" s="107"/>
      <c r="I292" s="107"/>
      <c r="J292" s="99" t="e">
        <f t="shared" si="40"/>
        <v>#N/A</v>
      </c>
      <c r="K292" s="99" t="e">
        <f>VLOOKUP(H292,'Input keuzevariabelen'!$F:$J,3,FALSE)</f>
        <v>#N/A</v>
      </c>
      <c r="L292" s="99">
        <f>SUMIFS('Input keuzevariabelen'!$I:$I,'Input keuzevariabelen'!$F:$F,Data!H292,'Input keuzevariabelen'!$K:$K,Data!E292)</f>
        <v>0</v>
      </c>
      <c r="M292" s="99" t="e">
        <f>VLOOKUP(H292,'Input keuzevariabelen'!$F:$J,5,FALSE)</f>
        <v>#N/A</v>
      </c>
      <c r="N292" s="99" t="e">
        <f t="shared" si="41"/>
        <v>#N/A</v>
      </c>
      <c r="O292" s="107"/>
      <c r="P292" s="107"/>
      <c r="Q292" s="108"/>
      <c r="R292" s="99">
        <f>SUMIFS('Input keuzevariabelen'!$P:$P,'Input keuzevariabelen'!$M:$M,Data!H292)</f>
        <v>0</v>
      </c>
      <c r="S292" s="100" t="e">
        <f t="shared" si="42"/>
        <v>#N/A</v>
      </c>
    </row>
    <row r="293" spans="3:19" ht="17.399999999999999" thickTop="1" thickBot="1" x14ac:dyDescent="0.35">
      <c r="C293" s="135"/>
      <c r="D293" s="254" t="e">
        <f>VLOOKUP(C293,'Input keuzevariabelen'!$B:$C,2,FALSE)</f>
        <v>#N/A</v>
      </c>
      <c r="E293" s="130"/>
      <c r="F293" s="136"/>
      <c r="G293" s="98" t="e">
        <f>VLOOKUP(H293,'Input keuzevariabelen'!$F:$J,2,FALSE)</f>
        <v>#N/A</v>
      </c>
      <c r="H293" s="107"/>
      <c r="I293" s="107"/>
      <c r="J293" s="99" t="e">
        <f t="shared" si="40"/>
        <v>#N/A</v>
      </c>
      <c r="K293" s="99" t="e">
        <f>VLOOKUP(H293,'Input keuzevariabelen'!$F:$J,3,FALSE)</f>
        <v>#N/A</v>
      </c>
      <c r="L293" s="99">
        <f>SUMIFS('Input keuzevariabelen'!$I:$I,'Input keuzevariabelen'!$F:$F,Data!H293,'Input keuzevariabelen'!$K:$K,Data!E293)</f>
        <v>0</v>
      </c>
      <c r="M293" s="99" t="e">
        <f>VLOOKUP(H293,'Input keuzevariabelen'!$F:$J,5,FALSE)</f>
        <v>#N/A</v>
      </c>
      <c r="N293" s="99" t="e">
        <f t="shared" si="41"/>
        <v>#N/A</v>
      </c>
      <c r="O293" s="107"/>
      <c r="P293" s="107"/>
      <c r="Q293" s="108"/>
      <c r="R293" s="99">
        <f>SUMIFS('Input keuzevariabelen'!$P:$P,'Input keuzevariabelen'!$M:$M,Data!H293)</f>
        <v>0</v>
      </c>
      <c r="S293" s="100" t="e">
        <f t="shared" si="42"/>
        <v>#N/A</v>
      </c>
    </row>
    <row r="294" spans="3:19" ht="17.399999999999999" thickTop="1" thickBot="1" x14ac:dyDescent="0.35">
      <c r="C294" s="135"/>
      <c r="D294" s="254" t="e">
        <f>VLOOKUP(C294,'Input keuzevariabelen'!$B:$C,2,FALSE)</f>
        <v>#N/A</v>
      </c>
      <c r="E294" s="130"/>
      <c r="F294" s="136"/>
      <c r="G294" s="98" t="e">
        <f>VLOOKUP(H294,'Input keuzevariabelen'!$F:$J,2,FALSE)</f>
        <v>#N/A</v>
      </c>
      <c r="H294" s="107"/>
      <c r="I294" s="107"/>
      <c r="J294" s="99" t="e">
        <f t="shared" si="40"/>
        <v>#N/A</v>
      </c>
      <c r="K294" s="99" t="e">
        <f>VLOOKUP(H294,'Input keuzevariabelen'!$F:$J,3,FALSE)</f>
        <v>#N/A</v>
      </c>
      <c r="L294" s="99">
        <f>SUMIFS('Input keuzevariabelen'!$I:$I,'Input keuzevariabelen'!$F:$F,Data!H294,'Input keuzevariabelen'!$K:$K,Data!E294)</f>
        <v>0</v>
      </c>
      <c r="M294" s="99" t="e">
        <f>VLOOKUP(H294,'Input keuzevariabelen'!$F:$J,5,FALSE)</f>
        <v>#N/A</v>
      </c>
      <c r="N294" s="99" t="e">
        <f t="shared" si="41"/>
        <v>#N/A</v>
      </c>
      <c r="O294" s="107"/>
      <c r="P294" s="107"/>
      <c r="Q294" s="108"/>
      <c r="R294" s="99">
        <f>SUMIFS('Input keuzevariabelen'!$P:$P,'Input keuzevariabelen'!$M:$M,Data!H294)</f>
        <v>0</v>
      </c>
      <c r="S294" s="100" t="e">
        <f t="shared" si="42"/>
        <v>#N/A</v>
      </c>
    </row>
    <row r="295" spans="3:19" ht="17.399999999999999" thickTop="1" thickBot="1" x14ac:dyDescent="0.35">
      <c r="C295" s="135"/>
      <c r="D295" s="254" t="e">
        <f>VLOOKUP(C295,'Input keuzevariabelen'!$B:$C,2,FALSE)</f>
        <v>#N/A</v>
      </c>
      <c r="E295" s="130"/>
      <c r="F295" s="136"/>
      <c r="G295" s="98" t="e">
        <f>VLOOKUP(H295,'Input keuzevariabelen'!$F:$J,2,FALSE)</f>
        <v>#N/A</v>
      </c>
      <c r="H295" s="107"/>
      <c r="I295" s="107"/>
      <c r="J295" s="99" t="e">
        <f t="shared" si="40"/>
        <v>#N/A</v>
      </c>
      <c r="K295" s="99" t="e">
        <f>VLOOKUP(H295,'Input keuzevariabelen'!$F:$J,3,FALSE)</f>
        <v>#N/A</v>
      </c>
      <c r="L295" s="99">
        <f>SUMIFS('Input keuzevariabelen'!$I:$I,'Input keuzevariabelen'!$F:$F,Data!H295,'Input keuzevariabelen'!$K:$K,Data!E295)</f>
        <v>0</v>
      </c>
      <c r="M295" s="99" t="e">
        <f>VLOOKUP(H295,'Input keuzevariabelen'!$F:$J,5,FALSE)</f>
        <v>#N/A</v>
      </c>
      <c r="N295" s="99" t="e">
        <f t="shared" si="41"/>
        <v>#N/A</v>
      </c>
      <c r="O295" s="107"/>
      <c r="P295" s="107"/>
      <c r="Q295" s="108"/>
      <c r="R295" s="99">
        <f>SUMIFS('Input keuzevariabelen'!$P:$P,'Input keuzevariabelen'!$M:$M,Data!H295)</f>
        <v>0</v>
      </c>
      <c r="S295" s="100" t="e">
        <f t="shared" si="42"/>
        <v>#N/A</v>
      </c>
    </row>
    <row r="296" spans="3:19" ht="17.399999999999999" thickTop="1" thickBot="1" x14ac:dyDescent="0.35">
      <c r="C296" s="135"/>
      <c r="D296" s="254" t="e">
        <f>VLOOKUP(C296,'Input keuzevariabelen'!$B:$C,2,FALSE)</f>
        <v>#N/A</v>
      </c>
      <c r="E296" s="130"/>
      <c r="F296" s="136"/>
      <c r="G296" s="98" t="e">
        <f>VLOOKUP(H296,'Input keuzevariabelen'!$F:$J,2,FALSE)</f>
        <v>#N/A</v>
      </c>
      <c r="H296" s="107"/>
      <c r="I296" s="107"/>
      <c r="J296" s="99" t="e">
        <f t="shared" si="40"/>
        <v>#N/A</v>
      </c>
      <c r="K296" s="99" t="e">
        <f>VLOOKUP(H296,'Input keuzevariabelen'!$F:$J,3,FALSE)</f>
        <v>#N/A</v>
      </c>
      <c r="L296" s="99">
        <f>SUMIFS('Input keuzevariabelen'!$I:$I,'Input keuzevariabelen'!$F:$F,Data!H296,'Input keuzevariabelen'!$K:$K,Data!E296)</f>
        <v>0</v>
      </c>
      <c r="M296" s="99" t="e">
        <f>VLOOKUP(H296,'Input keuzevariabelen'!$F:$J,5,FALSE)</f>
        <v>#N/A</v>
      </c>
      <c r="N296" s="99" t="e">
        <f t="shared" si="41"/>
        <v>#N/A</v>
      </c>
      <c r="O296" s="107"/>
      <c r="P296" s="107"/>
      <c r="Q296" s="108"/>
      <c r="R296" s="99">
        <f>SUMIFS('Input keuzevariabelen'!$P:$P,'Input keuzevariabelen'!$M:$M,Data!H296)</f>
        <v>0</v>
      </c>
      <c r="S296" s="100" t="e">
        <f t="shared" si="42"/>
        <v>#N/A</v>
      </c>
    </row>
    <row r="297" spans="3:19" ht="17.399999999999999" thickTop="1" thickBot="1" x14ac:dyDescent="0.35">
      <c r="C297" s="135"/>
      <c r="D297" s="254" t="e">
        <f>VLOOKUP(C297,'Input keuzevariabelen'!$B:$C,2,FALSE)</f>
        <v>#N/A</v>
      </c>
      <c r="E297" s="130"/>
      <c r="F297" s="136"/>
      <c r="G297" s="98" t="e">
        <f>VLOOKUP(H297,'Input keuzevariabelen'!$F:$J,2,FALSE)</f>
        <v>#N/A</v>
      </c>
      <c r="H297" s="107"/>
      <c r="I297" s="107"/>
      <c r="J297" s="99" t="e">
        <f t="shared" si="40"/>
        <v>#N/A</v>
      </c>
      <c r="K297" s="99" t="e">
        <f>VLOOKUP(H297,'Input keuzevariabelen'!$F:$J,3,FALSE)</f>
        <v>#N/A</v>
      </c>
      <c r="L297" s="99">
        <f>SUMIFS('Input keuzevariabelen'!$I:$I,'Input keuzevariabelen'!$F:$F,Data!H297,'Input keuzevariabelen'!$K:$K,Data!E297)</f>
        <v>0</v>
      </c>
      <c r="M297" s="99" t="e">
        <f>VLOOKUP(H297,'Input keuzevariabelen'!$F:$J,5,FALSE)</f>
        <v>#N/A</v>
      </c>
      <c r="N297" s="99" t="e">
        <f t="shared" si="41"/>
        <v>#N/A</v>
      </c>
      <c r="O297" s="107"/>
      <c r="P297" s="107"/>
      <c r="Q297" s="108"/>
      <c r="R297" s="99">
        <f>SUMIFS('Input keuzevariabelen'!$P:$P,'Input keuzevariabelen'!$M:$M,Data!H297)</f>
        <v>0</v>
      </c>
      <c r="S297" s="100" t="e">
        <f t="shared" si="42"/>
        <v>#N/A</v>
      </c>
    </row>
    <row r="298" spans="3:19" ht="17.399999999999999" thickTop="1" thickBot="1" x14ac:dyDescent="0.35">
      <c r="C298" s="135"/>
      <c r="D298" s="254" t="e">
        <f>VLOOKUP(C298,'Input keuzevariabelen'!$B:$C,2,FALSE)</f>
        <v>#N/A</v>
      </c>
      <c r="E298" s="130"/>
      <c r="F298" s="136"/>
      <c r="G298" s="98" t="e">
        <f>VLOOKUP(H298,'Input keuzevariabelen'!$F:$J,2,FALSE)</f>
        <v>#N/A</v>
      </c>
      <c r="H298" s="107"/>
      <c r="I298" s="107"/>
      <c r="J298" s="99" t="e">
        <f t="shared" si="40"/>
        <v>#N/A</v>
      </c>
      <c r="K298" s="99" t="e">
        <f>VLOOKUP(H298,'Input keuzevariabelen'!$F:$J,3,FALSE)</f>
        <v>#N/A</v>
      </c>
      <c r="L298" s="99">
        <f>SUMIFS('Input keuzevariabelen'!$I:$I,'Input keuzevariabelen'!$F:$F,Data!H298,'Input keuzevariabelen'!$K:$K,Data!E298)</f>
        <v>0</v>
      </c>
      <c r="M298" s="99" t="e">
        <f>VLOOKUP(H298,'Input keuzevariabelen'!$F:$J,5,FALSE)</f>
        <v>#N/A</v>
      </c>
      <c r="N298" s="99" t="e">
        <f t="shared" si="41"/>
        <v>#N/A</v>
      </c>
      <c r="O298" s="107"/>
      <c r="P298" s="107"/>
      <c r="Q298" s="108"/>
      <c r="R298" s="99">
        <f>SUMIFS('Input keuzevariabelen'!$P:$P,'Input keuzevariabelen'!$M:$M,Data!H298)</f>
        <v>0</v>
      </c>
      <c r="S298" s="100" t="e">
        <f t="shared" si="42"/>
        <v>#N/A</v>
      </c>
    </row>
    <row r="299" spans="3:19" ht="17.399999999999999" thickTop="1" thickBot="1" x14ac:dyDescent="0.35">
      <c r="C299" s="135"/>
      <c r="D299" s="254" t="e">
        <f>VLOOKUP(C299,'Input keuzevariabelen'!$B:$C,2,FALSE)</f>
        <v>#N/A</v>
      </c>
      <c r="E299" s="130"/>
      <c r="F299" s="136"/>
      <c r="G299" s="98" t="e">
        <f>VLOOKUP(H299,'Input keuzevariabelen'!$F:$J,2,FALSE)</f>
        <v>#N/A</v>
      </c>
      <c r="H299" s="107"/>
      <c r="I299" s="107"/>
      <c r="J299" s="99" t="e">
        <f t="shared" si="40"/>
        <v>#N/A</v>
      </c>
      <c r="K299" s="99" t="e">
        <f>VLOOKUP(H299,'Input keuzevariabelen'!$F:$J,3,FALSE)</f>
        <v>#N/A</v>
      </c>
      <c r="L299" s="99">
        <f>SUMIFS('Input keuzevariabelen'!$I:$I,'Input keuzevariabelen'!$F:$F,Data!H299,'Input keuzevariabelen'!$K:$K,Data!E299)</f>
        <v>0</v>
      </c>
      <c r="M299" s="99" t="e">
        <f>VLOOKUP(H299,'Input keuzevariabelen'!$F:$J,5,FALSE)</f>
        <v>#N/A</v>
      </c>
      <c r="N299" s="99" t="e">
        <f t="shared" si="41"/>
        <v>#N/A</v>
      </c>
      <c r="O299" s="107"/>
      <c r="P299" s="107"/>
      <c r="Q299" s="108"/>
      <c r="R299" s="99">
        <f>SUMIFS('Input keuzevariabelen'!$P:$P,'Input keuzevariabelen'!$M:$M,Data!H299)</f>
        <v>0</v>
      </c>
      <c r="S299" s="100" t="e">
        <f t="shared" si="42"/>
        <v>#N/A</v>
      </c>
    </row>
    <row r="300" spans="3:19" ht="17.399999999999999" thickTop="1" thickBot="1" x14ac:dyDescent="0.35">
      <c r="C300" s="135"/>
      <c r="D300" s="254" t="e">
        <f>VLOOKUP(C300,'Input keuzevariabelen'!$B:$C,2,FALSE)</f>
        <v>#N/A</v>
      </c>
      <c r="E300" s="130"/>
      <c r="F300" s="136"/>
      <c r="G300" s="98" t="e">
        <f>VLOOKUP(H300,'Input keuzevariabelen'!$F:$J,2,FALSE)</f>
        <v>#N/A</v>
      </c>
      <c r="H300" s="107"/>
      <c r="I300" s="107"/>
      <c r="J300" s="99" t="e">
        <f t="shared" si="40"/>
        <v>#N/A</v>
      </c>
      <c r="K300" s="99" t="e">
        <f>VLOOKUP(H300,'Input keuzevariabelen'!$F:$J,3,FALSE)</f>
        <v>#N/A</v>
      </c>
      <c r="L300" s="99">
        <f>SUMIFS('Input keuzevariabelen'!$I:$I,'Input keuzevariabelen'!$F:$F,Data!H300,'Input keuzevariabelen'!$K:$K,Data!E300)</f>
        <v>0</v>
      </c>
      <c r="M300" s="99" t="e">
        <f>VLOOKUP(H300,'Input keuzevariabelen'!$F:$J,5,FALSE)</f>
        <v>#N/A</v>
      </c>
      <c r="N300" s="99" t="e">
        <f t="shared" si="41"/>
        <v>#N/A</v>
      </c>
      <c r="O300" s="107"/>
      <c r="P300" s="107"/>
      <c r="Q300" s="108"/>
      <c r="R300" s="99">
        <f>SUMIFS('Input keuzevariabelen'!$P:$P,'Input keuzevariabelen'!$M:$M,Data!H300)</f>
        <v>0</v>
      </c>
      <c r="S300" s="100" t="e">
        <f t="shared" si="42"/>
        <v>#N/A</v>
      </c>
    </row>
    <row r="301" spans="3:19" ht="17.399999999999999" thickTop="1" thickBot="1" x14ac:dyDescent="0.35">
      <c r="C301" s="135"/>
      <c r="D301" s="254" t="e">
        <f>VLOOKUP(C301,'Input keuzevariabelen'!$B:$C,2,FALSE)</f>
        <v>#N/A</v>
      </c>
      <c r="E301" s="130"/>
      <c r="F301" s="136"/>
      <c r="G301" s="98" t="e">
        <f>VLOOKUP(H301,'Input keuzevariabelen'!$F:$J,2,FALSE)</f>
        <v>#N/A</v>
      </c>
      <c r="H301" s="107"/>
      <c r="I301" s="107"/>
      <c r="J301" s="99" t="e">
        <f t="shared" si="40"/>
        <v>#N/A</v>
      </c>
      <c r="K301" s="99" t="e">
        <f>VLOOKUP(H301,'Input keuzevariabelen'!$F:$J,3,FALSE)</f>
        <v>#N/A</v>
      </c>
      <c r="L301" s="99">
        <f>SUMIFS('Input keuzevariabelen'!$I:$I,'Input keuzevariabelen'!$F:$F,Data!H301,'Input keuzevariabelen'!$K:$K,Data!E301)</f>
        <v>0</v>
      </c>
      <c r="M301" s="99" t="e">
        <f>VLOOKUP(H301,'Input keuzevariabelen'!$F:$J,5,FALSE)</f>
        <v>#N/A</v>
      </c>
      <c r="N301" s="99" t="e">
        <f t="shared" si="41"/>
        <v>#N/A</v>
      </c>
      <c r="O301" s="107"/>
      <c r="P301" s="107"/>
      <c r="Q301" s="108"/>
      <c r="R301" s="99">
        <f>SUMIFS('Input keuzevariabelen'!$P:$P,'Input keuzevariabelen'!$M:$M,Data!H301)</f>
        <v>0</v>
      </c>
      <c r="S301" s="100" t="e">
        <f t="shared" si="42"/>
        <v>#N/A</v>
      </c>
    </row>
    <row r="302" spans="3:19" ht="17.399999999999999" thickTop="1" thickBot="1" x14ac:dyDescent="0.35">
      <c r="C302" s="135"/>
      <c r="D302" s="254" t="e">
        <f>VLOOKUP(C302,'Input keuzevariabelen'!$B:$C,2,FALSE)</f>
        <v>#N/A</v>
      </c>
      <c r="E302" s="130"/>
      <c r="F302" s="136"/>
      <c r="G302" s="98" t="e">
        <f>VLOOKUP(H302,'Input keuzevariabelen'!$F:$J,2,FALSE)</f>
        <v>#N/A</v>
      </c>
      <c r="H302" s="107"/>
      <c r="I302" s="107"/>
      <c r="J302" s="99" t="e">
        <f t="shared" si="40"/>
        <v>#N/A</v>
      </c>
      <c r="K302" s="99" t="e">
        <f>VLOOKUP(H302,'Input keuzevariabelen'!$F:$J,3,FALSE)</f>
        <v>#N/A</v>
      </c>
      <c r="L302" s="99">
        <f>SUMIFS('Input keuzevariabelen'!$I:$I,'Input keuzevariabelen'!$F:$F,Data!H302,'Input keuzevariabelen'!$K:$K,Data!E302)</f>
        <v>0</v>
      </c>
      <c r="M302" s="99" t="e">
        <f>VLOOKUP(H302,'Input keuzevariabelen'!$F:$J,5,FALSE)</f>
        <v>#N/A</v>
      </c>
      <c r="N302" s="99" t="e">
        <f t="shared" si="41"/>
        <v>#N/A</v>
      </c>
      <c r="O302" s="107"/>
      <c r="P302" s="107"/>
      <c r="Q302" s="108"/>
      <c r="R302" s="99">
        <f>SUMIFS('Input keuzevariabelen'!$P:$P,'Input keuzevariabelen'!$M:$M,Data!H302)</f>
        <v>0</v>
      </c>
      <c r="S302" s="100" t="e">
        <f t="shared" si="42"/>
        <v>#N/A</v>
      </c>
    </row>
    <row r="303" spans="3:19" ht="17.399999999999999" thickTop="1" thickBot="1" x14ac:dyDescent="0.35">
      <c r="C303" s="135"/>
      <c r="D303" s="254" t="e">
        <f>VLOOKUP(C303,'Input keuzevariabelen'!$B:$C,2,FALSE)</f>
        <v>#N/A</v>
      </c>
      <c r="E303" s="130"/>
      <c r="F303" s="136"/>
      <c r="G303" s="98" t="e">
        <f>VLOOKUP(H303,'Input keuzevariabelen'!$F:$J,2,FALSE)</f>
        <v>#N/A</v>
      </c>
      <c r="H303" s="107"/>
      <c r="I303" s="107"/>
      <c r="J303" s="99" t="e">
        <f t="shared" si="40"/>
        <v>#N/A</v>
      </c>
      <c r="K303" s="99" t="e">
        <f>VLOOKUP(H303,'Input keuzevariabelen'!$F:$J,3,FALSE)</f>
        <v>#N/A</v>
      </c>
      <c r="L303" s="99">
        <f>SUMIFS('Input keuzevariabelen'!$I:$I,'Input keuzevariabelen'!$F:$F,Data!H303,'Input keuzevariabelen'!$K:$K,Data!E303)</f>
        <v>0</v>
      </c>
      <c r="M303" s="99" t="e">
        <f>VLOOKUP(H303,'Input keuzevariabelen'!$F:$J,5,FALSE)</f>
        <v>#N/A</v>
      </c>
      <c r="N303" s="99" t="e">
        <f t="shared" si="41"/>
        <v>#N/A</v>
      </c>
      <c r="O303" s="107"/>
      <c r="P303" s="107"/>
      <c r="Q303" s="108"/>
      <c r="R303" s="99">
        <f>SUMIFS('Input keuzevariabelen'!$P:$P,'Input keuzevariabelen'!$M:$M,Data!H303)</f>
        <v>0</v>
      </c>
      <c r="S303" s="100" t="e">
        <f t="shared" si="42"/>
        <v>#N/A</v>
      </c>
    </row>
    <row r="304" spans="3:19" ht="17.399999999999999" thickTop="1" thickBot="1" x14ac:dyDescent="0.35">
      <c r="C304" s="135"/>
      <c r="D304" s="254" t="e">
        <f>VLOOKUP(C304,'Input keuzevariabelen'!$B:$C,2,FALSE)</f>
        <v>#N/A</v>
      </c>
      <c r="E304" s="130"/>
      <c r="F304" s="136"/>
      <c r="G304" s="98" t="e">
        <f>VLOOKUP(H304,'Input keuzevariabelen'!$F:$J,2,FALSE)</f>
        <v>#N/A</v>
      </c>
      <c r="H304" s="107"/>
      <c r="I304" s="107"/>
      <c r="J304" s="99" t="e">
        <f t="shared" si="40"/>
        <v>#N/A</v>
      </c>
      <c r="K304" s="99" t="e">
        <f>VLOOKUP(H304,'Input keuzevariabelen'!$F:$J,3,FALSE)</f>
        <v>#N/A</v>
      </c>
      <c r="L304" s="99">
        <f>SUMIFS('Input keuzevariabelen'!$I:$I,'Input keuzevariabelen'!$F:$F,Data!H304,'Input keuzevariabelen'!$K:$K,Data!E304)</f>
        <v>0</v>
      </c>
      <c r="M304" s="99" t="e">
        <f>VLOOKUP(H304,'Input keuzevariabelen'!$F:$J,5,FALSE)</f>
        <v>#N/A</v>
      </c>
      <c r="N304" s="99" t="e">
        <f t="shared" si="41"/>
        <v>#N/A</v>
      </c>
      <c r="O304" s="107"/>
      <c r="P304" s="107"/>
      <c r="Q304" s="108"/>
      <c r="R304" s="99">
        <f>SUMIFS('Input keuzevariabelen'!$P:$P,'Input keuzevariabelen'!$M:$M,Data!H304)</f>
        <v>0</v>
      </c>
      <c r="S304" s="100" t="e">
        <f t="shared" si="42"/>
        <v>#N/A</v>
      </c>
    </row>
    <row r="305" spans="3:19" ht="17.399999999999999" thickTop="1" thickBot="1" x14ac:dyDescent="0.35">
      <c r="C305" s="135"/>
      <c r="D305" s="254" t="e">
        <f>VLOOKUP(C305,'Input keuzevariabelen'!$B:$C,2,FALSE)</f>
        <v>#N/A</v>
      </c>
      <c r="E305" s="130"/>
      <c r="F305" s="136"/>
      <c r="G305" s="98" t="e">
        <f>VLOOKUP(H305,'Input keuzevariabelen'!$F:$J,2,FALSE)</f>
        <v>#N/A</v>
      </c>
      <c r="H305" s="107"/>
      <c r="I305" s="107"/>
      <c r="J305" s="99" t="e">
        <f t="shared" si="40"/>
        <v>#N/A</v>
      </c>
      <c r="K305" s="99" t="e">
        <f>VLOOKUP(H305,'Input keuzevariabelen'!$F:$J,3,FALSE)</f>
        <v>#N/A</v>
      </c>
      <c r="L305" s="99">
        <f>SUMIFS('Input keuzevariabelen'!$I:$I,'Input keuzevariabelen'!$F:$F,Data!H305,'Input keuzevariabelen'!$K:$K,Data!E305)</f>
        <v>0</v>
      </c>
      <c r="M305" s="99" t="e">
        <f>VLOOKUP(H305,'Input keuzevariabelen'!$F:$J,5,FALSE)</f>
        <v>#N/A</v>
      </c>
      <c r="N305" s="99" t="e">
        <f t="shared" si="41"/>
        <v>#N/A</v>
      </c>
      <c r="O305" s="107"/>
      <c r="P305" s="107"/>
      <c r="Q305" s="108"/>
      <c r="R305" s="99">
        <f>SUMIFS('Input keuzevariabelen'!$P:$P,'Input keuzevariabelen'!$M:$M,Data!H305)</f>
        <v>0</v>
      </c>
      <c r="S305" s="100" t="e">
        <f t="shared" si="42"/>
        <v>#N/A</v>
      </c>
    </row>
    <row r="306" spans="3:19" ht="17.399999999999999" thickTop="1" thickBot="1" x14ac:dyDescent="0.35">
      <c r="C306" s="135"/>
      <c r="D306" s="254" t="e">
        <f>VLOOKUP(C306,'Input keuzevariabelen'!$B:$C,2,FALSE)</f>
        <v>#N/A</v>
      </c>
      <c r="E306" s="130"/>
      <c r="F306" s="136"/>
      <c r="G306" s="98" t="e">
        <f>VLOOKUP(H306,'Input keuzevariabelen'!$F:$J,2,FALSE)</f>
        <v>#N/A</v>
      </c>
      <c r="H306" s="107"/>
      <c r="I306" s="107"/>
      <c r="J306" s="99" t="e">
        <f t="shared" si="40"/>
        <v>#N/A</v>
      </c>
      <c r="K306" s="99" t="e">
        <f>VLOOKUP(H306,'Input keuzevariabelen'!$F:$J,3,FALSE)</f>
        <v>#N/A</v>
      </c>
      <c r="L306" s="99">
        <f>SUMIFS('Input keuzevariabelen'!$I:$I,'Input keuzevariabelen'!$F:$F,Data!H306,'Input keuzevariabelen'!$K:$K,Data!E306)</f>
        <v>0</v>
      </c>
      <c r="M306" s="99" t="e">
        <f>VLOOKUP(H306,'Input keuzevariabelen'!$F:$J,5,FALSE)</f>
        <v>#N/A</v>
      </c>
      <c r="N306" s="99" t="e">
        <f t="shared" si="41"/>
        <v>#N/A</v>
      </c>
      <c r="O306" s="107"/>
      <c r="P306" s="107"/>
      <c r="Q306" s="108"/>
      <c r="R306" s="99">
        <f>SUMIFS('Input keuzevariabelen'!$P:$P,'Input keuzevariabelen'!$M:$M,Data!H306)</f>
        <v>0</v>
      </c>
      <c r="S306" s="100" t="e">
        <f t="shared" si="42"/>
        <v>#N/A</v>
      </c>
    </row>
    <row r="307" spans="3:19" ht="17.399999999999999" thickTop="1" thickBot="1" x14ac:dyDescent="0.35">
      <c r="C307" s="135"/>
      <c r="D307" s="254" t="e">
        <f>VLOOKUP(C307,'Input keuzevariabelen'!$B:$C,2,FALSE)</f>
        <v>#N/A</v>
      </c>
      <c r="E307" s="130"/>
      <c r="F307" s="136"/>
      <c r="G307" s="98" t="e">
        <f>VLOOKUP(H307,'Input keuzevariabelen'!$F:$J,2,FALSE)</f>
        <v>#N/A</v>
      </c>
      <c r="H307" s="107"/>
      <c r="I307" s="107"/>
      <c r="J307" s="99" t="e">
        <f t="shared" si="40"/>
        <v>#N/A</v>
      </c>
      <c r="K307" s="99" t="e">
        <f>VLOOKUP(H307,'Input keuzevariabelen'!$F:$J,3,FALSE)</f>
        <v>#N/A</v>
      </c>
      <c r="L307" s="99">
        <f>SUMIFS('Input keuzevariabelen'!$I:$I,'Input keuzevariabelen'!$F:$F,Data!H307,'Input keuzevariabelen'!$K:$K,Data!E307)</f>
        <v>0</v>
      </c>
      <c r="M307" s="99" t="e">
        <f>VLOOKUP(H307,'Input keuzevariabelen'!$F:$J,5,FALSE)</f>
        <v>#N/A</v>
      </c>
      <c r="N307" s="99" t="e">
        <f t="shared" si="41"/>
        <v>#N/A</v>
      </c>
      <c r="O307" s="107"/>
      <c r="P307" s="107"/>
      <c r="Q307" s="108"/>
      <c r="R307" s="99">
        <f>SUMIFS('Input keuzevariabelen'!$P:$P,'Input keuzevariabelen'!$M:$M,Data!H307)</f>
        <v>0</v>
      </c>
      <c r="S307" s="100" t="e">
        <f t="shared" si="42"/>
        <v>#N/A</v>
      </c>
    </row>
    <row r="308" spans="3:19" ht="17.399999999999999" thickTop="1" thickBot="1" x14ac:dyDescent="0.35">
      <c r="C308" s="135"/>
      <c r="D308" s="254" t="e">
        <f>VLOOKUP(C308,'Input keuzevariabelen'!$B:$C,2,FALSE)</f>
        <v>#N/A</v>
      </c>
      <c r="E308" s="130"/>
      <c r="F308" s="136"/>
      <c r="G308" s="98" t="e">
        <f>VLOOKUP(H308,'Input keuzevariabelen'!$F:$J,2,FALSE)</f>
        <v>#N/A</v>
      </c>
      <c r="H308" s="107"/>
      <c r="I308" s="107"/>
      <c r="J308" s="99" t="e">
        <f t="shared" si="40"/>
        <v>#N/A</v>
      </c>
      <c r="K308" s="99" t="e">
        <f>VLOOKUP(H308,'Input keuzevariabelen'!$F:$J,3,FALSE)</f>
        <v>#N/A</v>
      </c>
      <c r="L308" s="99">
        <f>SUMIFS('Input keuzevariabelen'!$I:$I,'Input keuzevariabelen'!$F:$F,Data!H308,'Input keuzevariabelen'!$K:$K,Data!E308)</f>
        <v>0</v>
      </c>
      <c r="M308" s="99" t="e">
        <f>VLOOKUP(H308,'Input keuzevariabelen'!$F:$J,5,FALSE)</f>
        <v>#N/A</v>
      </c>
      <c r="N308" s="99" t="e">
        <f t="shared" si="41"/>
        <v>#N/A</v>
      </c>
      <c r="O308" s="107"/>
      <c r="P308" s="107"/>
      <c r="Q308" s="108"/>
      <c r="R308" s="99">
        <f>SUMIFS('Input keuzevariabelen'!$P:$P,'Input keuzevariabelen'!$M:$M,Data!H308)</f>
        <v>0</v>
      </c>
      <c r="S308" s="100" t="e">
        <f t="shared" si="42"/>
        <v>#N/A</v>
      </c>
    </row>
    <row r="309" spans="3:19" ht="17.399999999999999" thickTop="1" thickBot="1" x14ac:dyDescent="0.35">
      <c r="C309" s="135"/>
      <c r="D309" s="254" t="e">
        <f>VLOOKUP(C309,'Input keuzevariabelen'!$B:$C,2,FALSE)</f>
        <v>#N/A</v>
      </c>
      <c r="E309" s="130"/>
      <c r="F309" s="136"/>
      <c r="G309" s="98" t="e">
        <f>VLOOKUP(H309,'Input keuzevariabelen'!$F:$J,2,FALSE)</f>
        <v>#N/A</v>
      </c>
      <c r="H309" s="107"/>
      <c r="I309" s="107"/>
      <c r="J309" s="99" t="e">
        <f t="shared" si="40"/>
        <v>#N/A</v>
      </c>
      <c r="K309" s="99" t="e">
        <f>VLOOKUP(H309,'Input keuzevariabelen'!$F:$J,3,FALSE)</f>
        <v>#N/A</v>
      </c>
      <c r="L309" s="99">
        <f>SUMIFS('Input keuzevariabelen'!$I:$I,'Input keuzevariabelen'!$F:$F,Data!H309,'Input keuzevariabelen'!$K:$K,Data!E309)</f>
        <v>0</v>
      </c>
      <c r="M309" s="99" t="e">
        <f>VLOOKUP(H309,'Input keuzevariabelen'!$F:$J,5,FALSE)</f>
        <v>#N/A</v>
      </c>
      <c r="N309" s="99" t="e">
        <f t="shared" si="41"/>
        <v>#N/A</v>
      </c>
      <c r="O309" s="107"/>
      <c r="P309" s="107"/>
      <c r="Q309" s="108"/>
      <c r="R309" s="99">
        <f>SUMIFS('Input keuzevariabelen'!$P:$P,'Input keuzevariabelen'!$M:$M,Data!H309)</f>
        <v>0</v>
      </c>
      <c r="S309" s="100" t="e">
        <f t="shared" si="42"/>
        <v>#N/A</v>
      </c>
    </row>
    <row r="310" spans="3:19" ht="17.399999999999999" thickTop="1" thickBot="1" x14ac:dyDescent="0.35">
      <c r="C310" s="135"/>
      <c r="D310" s="254" t="e">
        <f>VLOOKUP(C310,'Input keuzevariabelen'!$B:$C,2,FALSE)</f>
        <v>#N/A</v>
      </c>
      <c r="E310" s="130"/>
      <c r="F310" s="136"/>
      <c r="G310" s="98" t="e">
        <f>VLOOKUP(H310,'Input keuzevariabelen'!$F:$J,2,FALSE)</f>
        <v>#N/A</v>
      </c>
      <c r="H310" s="107"/>
      <c r="I310" s="107"/>
      <c r="J310" s="99" t="e">
        <f t="shared" si="40"/>
        <v>#N/A</v>
      </c>
      <c r="K310" s="99" t="e">
        <f>VLOOKUP(H310,'Input keuzevariabelen'!$F:$J,3,FALSE)</f>
        <v>#N/A</v>
      </c>
      <c r="L310" s="99">
        <f>SUMIFS('Input keuzevariabelen'!$I:$I,'Input keuzevariabelen'!$F:$F,Data!H310,'Input keuzevariabelen'!$K:$K,Data!E310)</f>
        <v>0</v>
      </c>
      <c r="M310" s="99" t="e">
        <f>VLOOKUP(H310,'Input keuzevariabelen'!$F:$J,5,FALSE)</f>
        <v>#N/A</v>
      </c>
      <c r="N310" s="99" t="e">
        <f t="shared" si="41"/>
        <v>#N/A</v>
      </c>
      <c r="O310" s="107"/>
      <c r="P310" s="107"/>
      <c r="Q310" s="108"/>
      <c r="R310" s="99">
        <f>SUMIFS('Input keuzevariabelen'!$P:$P,'Input keuzevariabelen'!$M:$M,Data!H310)</f>
        <v>0</v>
      </c>
      <c r="S310" s="100" t="e">
        <f t="shared" si="42"/>
        <v>#N/A</v>
      </c>
    </row>
    <row r="311" spans="3:19" ht="17.399999999999999" thickTop="1" thickBot="1" x14ac:dyDescent="0.35">
      <c r="C311" s="135"/>
      <c r="D311" s="254" t="e">
        <f>VLOOKUP(C311,'Input keuzevariabelen'!$B:$C,2,FALSE)</f>
        <v>#N/A</v>
      </c>
      <c r="E311" s="130"/>
      <c r="F311" s="136"/>
      <c r="G311" s="98" t="e">
        <f>VLOOKUP(H311,'Input keuzevariabelen'!$F:$J,2,FALSE)</f>
        <v>#N/A</v>
      </c>
      <c r="H311" s="107"/>
      <c r="I311" s="107"/>
      <c r="J311" s="99" t="e">
        <f t="shared" si="40"/>
        <v>#N/A</v>
      </c>
      <c r="K311" s="99" t="e">
        <f>VLOOKUP(H311,'Input keuzevariabelen'!$F:$J,3,FALSE)</f>
        <v>#N/A</v>
      </c>
      <c r="L311" s="99">
        <f>SUMIFS('Input keuzevariabelen'!$I:$I,'Input keuzevariabelen'!$F:$F,Data!H311,'Input keuzevariabelen'!$K:$K,Data!E311)</f>
        <v>0</v>
      </c>
      <c r="M311" s="99" t="e">
        <f>VLOOKUP(H311,'Input keuzevariabelen'!$F:$J,5,FALSE)</f>
        <v>#N/A</v>
      </c>
      <c r="N311" s="99" t="e">
        <f t="shared" si="41"/>
        <v>#N/A</v>
      </c>
      <c r="O311" s="107"/>
      <c r="P311" s="107"/>
      <c r="Q311" s="108"/>
      <c r="R311" s="99">
        <f>SUMIFS('Input keuzevariabelen'!$P:$P,'Input keuzevariabelen'!$M:$M,Data!H311)</f>
        <v>0</v>
      </c>
      <c r="S311" s="100" t="e">
        <f t="shared" si="42"/>
        <v>#N/A</v>
      </c>
    </row>
    <row r="312" spans="3:19" ht="17.399999999999999" thickTop="1" thickBot="1" x14ac:dyDescent="0.35">
      <c r="C312" s="135"/>
      <c r="D312" s="254" t="e">
        <f>VLOOKUP(C312,'Input keuzevariabelen'!$B:$C,2,FALSE)</f>
        <v>#N/A</v>
      </c>
      <c r="E312" s="130"/>
      <c r="F312" s="136"/>
      <c r="G312" s="98" t="e">
        <f>VLOOKUP(H312,'Input keuzevariabelen'!$F:$J,2,FALSE)</f>
        <v>#N/A</v>
      </c>
      <c r="H312" s="107"/>
      <c r="I312" s="107"/>
      <c r="J312" s="99" t="e">
        <f t="shared" si="40"/>
        <v>#N/A</v>
      </c>
      <c r="K312" s="99" t="e">
        <f>VLOOKUP(H312,'Input keuzevariabelen'!$F:$J,3,FALSE)</f>
        <v>#N/A</v>
      </c>
      <c r="L312" s="99">
        <f>SUMIFS('Input keuzevariabelen'!$I:$I,'Input keuzevariabelen'!$F:$F,Data!H312,'Input keuzevariabelen'!$K:$K,Data!E312)</f>
        <v>0</v>
      </c>
      <c r="M312" s="99" t="e">
        <f>VLOOKUP(H312,'Input keuzevariabelen'!$F:$J,5,FALSE)</f>
        <v>#N/A</v>
      </c>
      <c r="N312" s="99" t="e">
        <f t="shared" si="41"/>
        <v>#N/A</v>
      </c>
      <c r="O312" s="107"/>
      <c r="P312" s="107"/>
      <c r="Q312" s="108"/>
      <c r="R312" s="99">
        <f>SUMIFS('Input keuzevariabelen'!$P:$P,'Input keuzevariabelen'!$M:$M,Data!H312)</f>
        <v>0</v>
      </c>
      <c r="S312" s="100" t="e">
        <f t="shared" si="42"/>
        <v>#N/A</v>
      </c>
    </row>
    <row r="313" spans="3:19" ht="17.399999999999999" thickTop="1" thickBot="1" x14ac:dyDescent="0.35">
      <c r="C313" s="135"/>
      <c r="D313" s="254" t="e">
        <f>VLOOKUP(C313,'Input keuzevariabelen'!$B:$C,2,FALSE)</f>
        <v>#N/A</v>
      </c>
      <c r="E313" s="130"/>
      <c r="F313" s="136"/>
      <c r="G313" s="98" t="e">
        <f>VLOOKUP(H313,'Input keuzevariabelen'!$F:$J,2,FALSE)</f>
        <v>#N/A</v>
      </c>
      <c r="H313" s="107"/>
      <c r="I313" s="107"/>
      <c r="J313" s="99" t="e">
        <f t="shared" si="40"/>
        <v>#N/A</v>
      </c>
      <c r="K313" s="99" t="e">
        <f>VLOOKUP(H313,'Input keuzevariabelen'!$F:$J,3,FALSE)</f>
        <v>#N/A</v>
      </c>
      <c r="L313" s="99">
        <f>SUMIFS('Input keuzevariabelen'!$I:$I,'Input keuzevariabelen'!$F:$F,Data!H313,'Input keuzevariabelen'!$K:$K,Data!E313)</f>
        <v>0</v>
      </c>
      <c r="M313" s="99" t="e">
        <f>VLOOKUP(H313,'Input keuzevariabelen'!$F:$J,5,FALSE)</f>
        <v>#N/A</v>
      </c>
      <c r="N313" s="99" t="e">
        <f t="shared" si="41"/>
        <v>#N/A</v>
      </c>
      <c r="O313" s="107"/>
      <c r="P313" s="107"/>
      <c r="Q313" s="108"/>
      <c r="R313" s="99">
        <f>SUMIFS('Input keuzevariabelen'!$P:$P,'Input keuzevariabelen'!$M:$M,Data!H313)</f>
        <v>0</v>
      </c>
      <c r="S313" s="100" t="e">
        <f t="shared" si="42"/>
        <v>#N/A</v>
      </c>
    </row>
    <row r="314" spans="3:19" ht="17.399999999999999" thickTop="1" thickBot="1" x14ac:dyDescent="0.35">
      <c r="C314" s="135"/>
      <c r="D314" s="254" t="e">
        <f>VLOOKUP(C314,'Input keuzevariabelen'!$B:$C,2,FALSE)</f>
        <v>#N/A</v>
      </c>
      <c r="E314" s="130"/>
      <c r="F314" s="136"/>
      <c r="G314" s="98" t="e">
        <f>VLOOKUP(H314,'Input keuzevariabelen'!$F:$J,2,FALSE)</f>
        <v>#N/A</v>
      </c>
      <c r="H314" s="107"/>
      <c r="I314" s="107"/>
      <c r="J314" s="99" t="e">
        <f t="shared" si="40"/>
        <v>#N/A</v>
      </c>
      <c r="K314" s="99" t="e">
        <f>VLOOKUP(H314,'Input keuzevariabelen'!$F:$J,3,FALSE)</f>
        <v>#N/A</v>
      </c>
      <c r="L314" s="99">
        <f>SUMIFS('Input keuzevariabelen'!$I:$I,'Input keuzevariabelen'!$F:$F,Data!H314,'Input keuzevariabelen'!$K:$K,Data!E314)</f>
        <v>0</v>
      </c>
      <c r="M314" s="99" t="e">
        <f>VLOOKUP(H314,'Input keuzevariabelen'!$F:$J,5,FALSE)</f>
        <v>#N/A</v>
      </c>
      <c r="N314" s="99" t="e">
        <f t="shared" si="41"/>
        <v>#N/A</v>
      </c>
      <c r="O314" s="107"/>
      <c r="P314" s="107"/>
      <c r="Q314" s="108"/>
      <c r="R314" s="99">
        <f>SUMIFS('Input keuzevariabelen'!$P:$P,'Input keuzevariabelen'!$M:$M,Data!H314)</f>
        <v>0</v>
      </c>
      <c r="S314" s="100" t="e">
        <f t="shared" si="42"/>
        <v>#N/A</v>
      </c>
    </row>
    <row r="315" spans="3:19" ht="17.399999999999999" thickTop="1" thickBot="1" x14ac:dyDescent="0.35">
      <c r="C315" s="135"/>
      <c r="D315" s="254" t="e">
        <f>VLOOKUP(C315,'Input keuzevariabelen'!$B:$C,2,FALSE)</f>
        <v>#N/A</v>
      </c>
      <c r="E315" s="130"/>
      <c r="F315" s="136"/>
      <c r="G315" s="98" t="e">
        <f>VLOOKUP(H315,'Input keuzevariabelen'!$F:$J,2,FALSE)</f>
        <v>#N/A</v>
      </c>
      <c r="H315" s="107"/>
      <c r="I315" s="107"/>
      <c r="J315" s="99" t="e">
        <f t="shared" ref="J315:J378" si="43">I315*D315</f>
        <v>#N/A</v>
      </c>
      <c r="K315" s="99" t="e">
        <f>VLOOKUP(H315,'Input keuzevariabelen'!$F:$J,3,FALSE)</f>
        <v>#N/A</v>
      </c>
      <c r="L315" s="99">
        <f>SUMIFS('Input keuzevariabelen'!$I:$I,'Input keuzevariabelen'!$F:$F,Data!H315,'Input keuzevariabelen'!$K:$K,Data!E315)</f>
        <v>0</v>
      </c>
      <c r="M315" s="99" t="e">
        <f>VLOOKUP(H315,'Input keuzevariabelen'!$F:$J,5,FALSE)</f>
        <v>#N/A</v>
      </c>
      <c r="N315" s="99" t="e">
        <f t="shared" ref="N315:N378" si="44">J315*L315/1000000</f>
        <v>#N/A</v>
      </c>
      <c r="O315" s="107"/>
      <c r="P315" s="107"/>
      <c r="Q315" s="108"/>
      <c r="R315" s="99">
        <f>SUMIFS('Input keuzevariabelen'!$P:$P,'Input keuzevariabelen'!$M:$M,Data!H315)</f>
        <v>0</v>
      </c>
      <c r="S315" s="100" t="e">
        <f t="shared" ref="S315:S378" si="45">J315*R315</f>
        <v>#N/A</v>
      </c>
    </row>
    <row r="316" spans="3:19" ht="17.399999999999999" thickTop="1" thickBot="1" x14ac:dyDescent="0.35">
      <c r="C316" s="135"/>
      <c r="D316" s="254" t="e">
        <f>VLOOKUP(C316,'Input keuzevariabelen'!$B:$C,2,FALSE)</f>
        <v>#N/A</v>
      </c>
      <c r="E316" s="130"/>
      <c r="F316" s="136"/>
      <c r="G316" s="98" t="e">
        <f>VLOOKUP(H316,'Input keuzevariabelen'!$F:$J,2,FALSE)</f>
        <v>#N/A</v>
      </c>
      <c r="H316" s="107"/>
      <c r="I316" s="107"/>
      <c r="J316" s="99" t="e">
        <f t="shared" si="43"/>
        <v>#N/A</v>
      </c>
      <c r="K316" s="99" t="e">
        <f>VLOOKUP(H316,'Input keuzevariabelen'!$F:$J,3,FALSE)</f>
        <v>#N/A</v>
      </c>
      <c r="L316" s="99">
        <f>SUMIFS('Input keuzevariabelen'!$I:$I,'Input keuzevariabelen'!$F:$F,Data!H316,'Input keuzevariabelen'!$K:$K,Data!E316)</f>
        <v>0</v>
      </c>
      <c r="M316" s="99" t="e">
        <f>VLOOKUP(H316,'Input keuzevariabelen'!$F:$J,5,FALSE)</f>
        <v>#N/A</v>
      </c>
      <c r="N316" s="99" t="e">
        <f t="shared" si="44"/>
        <v>#N/A</v>
      </c>
      <c r="O316" s="107"/>
      <c r="P316" s="107"/>
      <c r="Q316" s="108"/>
      <c r="R316" s="99">
        <f>SUMIFS('Input keuzevariabelen'!$P:$P,'Input keuzevariabelen'!$M:$M,Data!H316)</f>
        <v>0</v>
      </c>
      <c r="S316" s="100" t="e">
        <f t="shared" si="45"/>
        <v>#N/A</v>
      </c>
    </row>
    <row r="317" spans="3:19" ht="17.399999999999999" thickTop="1" thickBot="1" x14ac:dyDescent="0.35">
      <c r="C317" s="135"/>
      <c r="D317" s="254" t="e">
        <f>VLOOKUP(C317,'Input keuzevariabelen'!$B:$C,2,FALSE)</f>
        <v>#N/A</v>
      </c>
      <c r="E317" s="130"/>
      <c r="F317" s="136"/>
      <c r="G317" s="98" t="e">
        <f>VLOOKUP(H317,'Input keuzevariabelen'!$F:$J,2,FALSE)</f>
        <v>#N/A</v>
      </c>
      <c r="H317" s="107"/>
      <c r="I317" s="107"/>
      <c r="J317" s="99" t="e">
        <f t="shared" si="43"/>
        <v>#N/A</v>
      </c>
      <c r="K317" s="99" t="e">
        <f>VLOOKUP(H317,'Input keuzevariabelen'!$F:$J,3,FALSE)</f>
        <v>#N/A</v>
      </c>
      <c r="L317" s="99">
        <f>SUMIFS('Input keuzevariabelen'!$I:$I,'Input keuzevariabelen'!$F:$F,Data!H317,'Input keuzevariabelen'!$K:$K,Data!E317)</f>
        <v>0</v>
      </c>
      <c r="M317" s="99" t="e">
        <f>VLOOKUP(H317,'Input keuzevariabelen'!$F:$J,5,FALSE)</f>
        <v>#N/A</v>
      </c>
      <c r="N317" s="99" t="e">
        <f t="shared" si="44"/>
        <v>#N/A</v>
      </c>
      <c r="O317" s="107"/>
      <c r="P317" s="107"/>
      <c r="Q317" s="108"/>
      <c r="R317" s="99">
        <f>SUMIFS('Input keuzevariabelen'!$P:$P,'Input keuzevariabelen'!$M:$M,Data!H317)</f>
        <v>0</v>
      </c>
      <c r="S317" s="100" t="e">
        <f t="shared" si="45"/>
        <v>#N/A</v>
      </c>
    </row>
    <row r="318" spans="3:19" ht="17.399999999999999" thickTop="1" thickBot="1" x14ac:dyDescent="0.35">
      <c r="C318" s="135"/>
      <c r="D318" s="254" t="e">
        <f>VLOOKUP(C318,'Input keuzevariabelen'!$B:$C,2,FALSE)</f>
        <v>#N/A</v>
      </c>
      <c r="E318" s="130"/>
      <c r="F318" s="136"/>
      <c r="G318" s="98" t="e">
        <f>VLOOKUP(H318,'Input keuzevariabelen'!$F:$J,2,FALSE)</f>
        <v>#N/A</v>
      </c>
      <c r="H318" s="107"/>
      <c r="I318" s="107"/>
      <c r="J318" s="99" t="e">
        <f t="shared" si="43"/>
        <v>#N/A</v>
      </c>
      <c r="K318" s="99" t="e">
        <f>VLOOKUP(H318,'Input keuzevariabelen'!$F:$J,3,FALSE)</f>
        <v>#N/A</v>
      </c>
      <c r="L318" s="99">
        <f>SUMIFS('Input keuzevariabelen'!$I:$I,'Input keuzevariabelen'!$F:$F,Data!H318,'Input keuzevariabelen'!$K:$K,Data!E318)</f>
        <v>0</v>
      </c>
      <c r="M318" s="99" t="e">
        <f>VLOOKUP(H318,'Input keuzevariabelen'!$F:$J,5,FALSE)</f>
        <v>#N/A</v>
      </c>
      <c r="N318" s="99" t="e">
        <f t="shared" si="44"/>
        <v>#N/A</v>
      </c>
      <c r="O318" s="107"/>
      <c r="P318" s="107"/>
      <c r="Q318" s="108"/>
      <c r="R318" s="99">
        <f>SUMIFS('Input keuzevariabelen'!$P:$P,'Input keuzevariabelen'!$M:$M,Data!H318)</f>
        <v>0</v>
      </c>
      <c r="S318" s="100" t="e">
        <f t="shared" si="45"/>
        <v>#N/A</v>
      </c>
    </row>
    <row r="319" spans="3:19" ht="17.399999999999999" thickTop="1" thickBot="1" x14ac:dyDescent="0.35">
      <c r="C319" s="135"/>
      <c r="D319" s="254" t="e">
        <f>VLOOKUP(C319,'Input keuzevariabelen'!$B:$C,2,FALSE)</f>
        <v>#N/A</v>
      </c>
      <c r="E319" s="130"/>
      <c r="F319" s="136"/>
      <c r="G319" s="98" t="e">
        <f>VLOOKUP(H319,'Input keuzevariabelen'!$F:$J,2,FALSE)</f>
        <v>#N/A</v>
      </c>
      <c r="H319" s="107"/>
      <c r="I319" s="107"/>
      <c r="J319" s="99" t="e">
        <f t="shared" si="43"/>
        <v>#N/A</v>
      </c>
      <c r="K319" s="99" t="e">
        <f>VLOOKUP(H319,'Input keuzevariabelen'!$F:$J,3,FALSE)</f>
        <v>#N/A</v>
      </c>
      <c r="L319" s="99">
        <f>SUMIFS('Input keuzevariabelen'!$I:$I,'Input keuzevariabelen'!$F:$F,Data!H319,'Input keuzevariabelen'!$K:$K,Data!E319)</f>
        <v>0</v>
      </c>
      <c r="M319" s="99" t="e">
        <f>VLOOKUP(H319,'Input keuzevariabelen'!$F:$J,5,FALSE)</f>
        <v>#N/A</v>
      </c>
      <c r="N319" s="99" t="e">
        <f t="shared" si="44"/>
        <v>#N/A</v>
      </c>
      <c r="O319" s="107"/>
      <c r="P319" s="107"/>
      <c r="Q319" s="108"/>
      <c r="R319" s="99">
        <f>SUMIFS('Input keuzevariabelen'!$P:$P,'Input keuzevariabelen'!$M:$M,Data!H319)</f>
        <v>0</v>
      </c>
      <c r="S319" s="100" t="e">
        <f t="shared" si="45"/>
        <v>#N/A</v>
      </c>
    </row>
    <row r="320" spans="3:19" ht="17.399999999999999" thickTop="1" thickBot="1" x14ac:dyDescent="0.35">
      <c r="C320" s="135"/>
      <c r="D320" s="254" t="e">
        <f>VLOOKUP(C320,'Input keuzevariabelen'!$B:$C,2,FALSE)</f>
        <v>#N/A</v>
      </c>
      <c r="E320" s="130"/>
      <c r="F320" s="136"/>
      <c r="G320" s="98" t="e">
        <f>VLOOKUP(H320,'Input keuzevariabelen'!$F:$J,2,FALSE)</f>
        <v>#N/A</v>
      </c>
      <c r="H320" s="107"/>
      <c r="I320" s="107"/>
      <c r="J320" s="99" t="e">
        <f t="shared" si="43"/>
        <v>#N/A</v>
      </c>
      <c r="K320" s="99" t="e">
        <f>VLOOKUP(H320,'Input keuzevariabelen'!$F:$J,3,FALSE)</f>
        <v>#N/A</v>
      </c>
      <c r="L320" s="99">
        <f>SUMIFS('Input keuzevariabelen'!$I:$I,'Input keuzevariabelen'!$F:$F,Data!H320,'Input keuzevariabelen'!$K:$K,Data!E320)</f>
        <v>0</v>
      </c>
      <c r="M320" s="99" t="e">
        <f>VLOOKUP(H320,'Input keuzevariabelen'!$F:$J,5,FALSE)</f>
        <v>#N/A</v>
      </c>
      <c r="N320" s="99" t="e">
        <f t="shared" si="44"/>
        <v>#N/A</v>
      </c>
      <c r="O320" s="107"/>
      <c r="P320" s="107"/>
      <c r="Q320" s="108"/>
      <c r="R320" s="99">
        <f>SUMIFS('Input keuzevariabelen'!$P:$P,'Input keuzevariabelen'!$M:$M,Data!H320)</f>
        <v>0</v>
      </c>
      <c r="S320" s="100" t="e">
        <f t="shared" si="45"/>
        <v>#N/A</v>
      </c>
    </row>
    <row r="321" spans="3:19" ht="17.399999999999999" thickTop="1" thickBot="1" x14ac:dyDescent="0.35">
      <c r="C321" s="135"/>
      <c r="D321" s="254" t="e">
        <f>VLOOKUP(C321,'Input keuzevariabelen'!$B:$C,2,FALSE)</f>
        <v>#N/A</v>
      </c>
      <c r="E321" s="130"/>
      <c r="F321" s="136"/>
      <c r="G321" s="98" t="e">
        <f>VLOOKUP(H321,'Input keuzevariabelen'!$F:$J,2,FALSE)</f>
        <v>#N/A</v>
      </c>
      <c r="H321" s="107"/>
      <c r="I321" s="107"/>
      <c r="J321" s="99" t="e">
        <f t="shared" si="43"/>
        <v>#N/A</v>
      </c>
      <c r="K321" s="99" t="e">
        <f>VLOOKUP(H321,'Input keuzevariabelen'!$F:$J,3,FALSE)</f>
        <v>#N/A</v>
      </c>
      <c r="L321" s="99">
        <f>SUMIFS('Input keuzevariabelen'!$I:$I,'Input keuzevariabelen'!$F:$F,Data!H321,'Input keuzevariabelen'!$K:$K,Data!E321)</f>
        <v>0</v>
      </c>
      <c r="M321" s="99" t="e">
        <f>VLOOKUP(H321,'Input keuzevariabelen'!$F:$J,5,FALSE)</f>
        <v>#N/A</v>
      </c>
      <c r="N321" s="99" t="e">
        <f t="shared" si="44"/>
        <v>#N/A</v>
      </c>
      <c r="O321" s="107"/>
      <c r="P321" s="107"/>
      <c r="Q321" s="108"/>
      <c r="R321" s="99">
        <f>SUMIFS('Input keuzevariabelen'!$P:$P,'Input keuzevariabelen'!$M:$M,Data!H321)</f>
        <v>0</v>
      </c>
      <c r="S321" s="100" t="e">
        <f t="shared" si="45"/>
        <v>#N/A</v>
      </c>
    </row>
    <row r="322" spans="3:19" ht="17.399999999999999" thickTop="1" thickBot="1" x14ac:dyDescent="0.35">
      <c r="C322" s="135"/>
      <c r="D322" s="254" t="e">
        <f>VLOOKUP(C322,'Input keuzevariabelen'!$B:$C,2,FALSE)</f>
        <v>#N/A</v>
      </c>
      <c r="E322" s="130"/>
      <c r="F322" s="136"/>
      <c r="G322" s="98" t="e">
        <f>VLOOKUP(H322,'Input keuzevariabelen'!$F:$J,2,FALSE)</f>
        <v>#N/A</v>
      </c>
      <c r="H322" s="107"/>
      <c r="I322" s="107"/>
      <c r="J322" s="99" t="e">
        <f t="shared" si="43"/>
        <v>#N/A</v>
      </c>
      <c r="K322" s="99" t="e">
        <f>VLOOKUP(H322,'Input keuzevariabelen'!$F:$J,3,FALSE)</f>
        <v>#N/A</v>
      </c>
      <c r="L322" s="99">
        <f>SUMIFS('Input keuzevariabelen'!$I:$I,'Input keuzevariabelen'!$F:$F,Data!H322,'Input keuzevariabelen'!$K:$K,Data!E322)</f>
        <v>0</v>
      </c>
      <c r="M322" s="99" t="e">
        <f>VLOOKUP(H322,'Input keuzevariabelen'!$F:$J,5,FALSE)</f>
        <v>#N/A</v>
      </c>
      <c r="N322" s="99" t="e">
        <f t="shared" si="44"/>
        <v>#N/A</v>
      </c>
      <c r="O322" s="107"/>
      <c r="P322" s="107"/>
      <c r="Q322" s="108"/>
      <c r="R322" s="99">
        <f>SUMIFS('Input keuzevariabelen'!$P:$P,'Input keuzevariabelen'!$M:$M,Data!H322)</f>
        <v>0</v>
      </c>
      <c r="S322" s="100" t="e">
        <f t="shared" si="45"/>
        <v>#N/A</v>
      </c>
    </row>
    <row r="323" spans="3:19" ht="17.399999999999999" thickTop="1" thickBot="1" x14ac:dyDescent="0.35">
      <c r="C323" s="135"/>
      <c r="D323" s="254" t="e">
        <f>VLOOKUP(C323,'Input keuzevariabelen'!$B:$C,2,FALSE)</f>
        <v>#N/A</v>
      </c>
      <c r="E323" s="130"/>
      <c r="F323" s="136"/>
      <c r="G323" s="98" t="e">
        <f>VLOOKUP(H323,'Input keuzevariabelen'!$F:$J,2,FALSE)</f>
        <v>#N/A</v>
      </c>
      <c r="H323" s="107"/>
      <c r="I323" s="107"/>
      <c r="J323" s="99" t="e">
        <f t="shared" si="43"/>
        <v>#N/A</v>
      </c>
      <c r="K323" s="99" t="e">
        <f>VLOOKUP(H323,'Input keuzevariabelen'!$F:$J,3,FALSE)</f>
        <v>#N/A</v>
      </c>
      <c r="L323" s="99">
        <f>SUMIFS('Input keuzevariabelen'!$I:$I,'Input keuzevariabelen'!$F:$F,Data!H323,'Input keuzevariabelen'!$K:$K,Data!E323)</f>
        <v>0</v>
      </c>
      <c r="M323" s="99" t="e">
        <f>VLOOKUP(H323,'Input keuzevariabelen'!$F:$J,5,FALSE)</f>
        <v>#N/A</v>
      </c>
      <c r="N323" s="99" t="e">
        <f t="shared" si="44"/>
        <v>#N/A</v>
      </c>
      <c r="O323" s="107"/>
      <c r="P323" s="107"/>
      <c r="Q323" s="108"/>
      <c r="R323" s="99">
        <f>SUMIFS('Input keuzevariabelen'!$P:$P,'Input keuzevariabelen'!$M:$M,Data!H323)</f>
        <v>0</v>
      </c>
      <c r="S323" s="100" t="e">
        <f t="shared" si="45"/>
        <v>#N/A</v>
      </c>
    </row>
    <row r="324" spans="3:19" ht="17.399999999999999" thickTop="1" thickBot="1" x14ac:dyDescent="0.35">
      <c r="C324" s="135"/>
      <c r="D324" s="254" t="e">
        <f>VLOOKUP(C324,'Input keuzevariabelen'!$B:$C,2,FALSE)</f>
        <v>#N/A</v>
      </c>
      <c r="E324" s="130"/>
      <c r="F324" s="136"/>
      <c r="G324" s="98" t="e">
        <f>VLOOKUP(H324,'Input keuzevariabelen'!$F:$J,2,FALSE)</f>
        <v>#N/A</v>
      </c>
      <c r="H324" s="107"/>
      <c r="I324" s="107"/>
      <c r="J324" s="99" t="e">
        <f t="shared" si="43"/>
        <v>#N/A</v>
      </c>
      <c r="K324" s="99" t="e">
        <f>VLOOKUP(H324,'Input keuzevariabelen'!$F:$J,3,FALSE)</f>
        <v>#N/A</v>
      </c>
      <c r="L324" s="99">
        <f>SUMIFS('Input keuzevariabelen'!$I:$I,'Input keuzevariabelen'!$F:$F,Data!H324,'Input keuzevariabelen'!$K:$K,Data!E324)</f>
        <v>0</v>
      </c>
      <c r="M324" s="99" t="e">
        <f>VLOOKUP(H324,'Input keuzevariabelen'!$F:$J,5,FALSE)</f>
        <v>#N/A</v>
      </c>
      <c r="N324" s="99" t="e">
        <f t="shared" si="44"/>
        <v>#N/A</v>
      </c>
      <c r="O324" s="107"/>
      <c r="P324" s="107"/>
      <c r="Q324" s="108"/>
      <c r="R324" s="99">
        <f>SUMIFS('Input keuzevariabelen'!$P:$P,'Input keuzevariabelen'!$M:$M,Data!H324)</f>
        <v>0</v>
      </c>
      <c r="S324" s="100" t="e">
        <f t="shared" si="45"/>
        <v>#N/A</v>
      </c>
    </row>
    <row r="325" spans="3:19" ht="17.399999999999999" thickTop="1" thickBot="1" x14ac:dyDescent="0.35">
      <c r="C325" s="135"/>
      <c r="D325" s="254" t="e">
        <f>VLOOKUP(C325,'Input keuzevariabelen'!$B:$C,2,FALSE)</f>
        <v>#N/A</v>
      </c>
      <c r="E325" s="130"/>
      <c r="F325" s="136"/>
      <c r="G325" s="98" t="e">
        <f>VLOOKUP(H325,'Input keuzevariabelen'!$F:$J,2,FALSE)</f>
        <v>#N/A</v>
      </c>
      <c r="H325" s="107"/>
      <c r="I325" s="107"/>
      <c r="J325" s="99" t="e">
        <f t="shared" si="43"/>
        <v>#N/A</v>
      </c>
      <c r="K325" s="99" t="e">
        <f>VLOOKUP(H325,'Input keuzevariabelen'!$F:$J,3,FALSE)</f>
        <v>#N/A</v>
      </c>
      <c r="L325" s="99">
        <f>SUMIFS('Input keuzevariabelen'!$I:$I,'Input keuzevariabelen'!$F:$F,Data!H325,'Input keuzevariabelen'!$K:$K,Data!E325)</f>
        <v>0</v>
      </c>
      <c r="M325" s="99" t="e">
        <f>VLOOKUP(H325,'Input keuzevariabelen'!$F:$J,5,FALSE)</f>
        <v>#N/A</v>
      </c>
      <c r="N325" s="99" t="e">
        <f t="shared" si="44"/>
        <v>#N/A</v>
      </c>
      <c r="O325" s="107"/>
      <c r="P325" s="107"/>
      <c r="Q325" s="108"/>
      <c r="R325" s="99">
        <f>SUMIFS('Input keuzevariabelen'!$P:$P,'Input keuzevariabelen'!$M:$M,Data!H325)</f>
        <v>0</v>
      </c>
      <c r="S325" s="100" t="e">
        <f t="shared" si="45"/>
        <v>#N/A</v>
      </c>
    </row>
    <row r="326" spans="3:19" ht="17.399999999999999" thickTop="1" thickBot="1" x14ac:dyDescent="0.35">
      <c r="C326" s="135"/>
      <c r="D326" s="254" t="e">
        <f>VLOOKUP(C326,'Input keuzevariabelen'!$B:$C,2,FALSE)</f>
        <v>#N/A</v>
      </c>
      <c r="E326" s="130"/>
      <c r="F326" s="136"/>
      <c r="G326" s="98" t="e">
        <f>VLOOKUP(H326,'Input keuzevariabelen'!$F:$J,2,FALSE)</f>
        <v>#N/A</v>
      </c>
      <c r="H326" s="107"/>
      <c r="I326" s="107"/>
      <c r="J326" s="99" t="e">
        <f t="shared" si="43"/>
        <v>#N/A</v>
      </c>
      <c r="K326" s="99" t="e">
        <f>VLOOKUP(H326,'Input keuzevariabelen'!$F:$J,3,FALSE)</f>
        <v>#N/A</v>
      </c>
      <c r="L326" s="99">
        <f>SUMIFS('Input keuzevariabelen'!$I:$I,'Input keuzevariabelen'!$F:$F,Data!H326,'Input keuzevariabelen'!$K:$K,Data!E326)</f>
        <v>0</v>
      </c>
      <c r="M326" s="99" t="e">
        <f>VLOOKUP(H326,'Input keuzevariabelen'!$F:$J,5,FALSE)</f>
        <v>#N/A</v>
      </c>
      <c r="N326" s="99" t="e">
        <f t="shared" si="44"/>
        <v>#N/A</v>
      </c>
      <c r="O326" s="107"/>
      <c r="P326" s="107"/>
      <c r="Q326" s="108"/>
      <c r="R326" s="99">
        <f>SUMIFS('Input keuzevariabelen'!$P:$P,'Input keuzevariabelen'!$M:$M,Data!H326)</f>
        <v>0</v>
      </c>
      <c r="S326" s="100" t="e">
        <f t="shared" si="45"/>
        <v>#N/A</v>
      </c>
    </row>
    <row r="327" spans="3:19" ht="17.399999999999999" thickTop="1" thickBot="1" x14ac:dyDescent="0.35">
      <c r="C327" s="135"/>
      <c r="D327" s="254" t="e">
        <f>VLOOKUP(C327,'Input keuzevariabelen'!$B:$C,2,FALSE)</f>
        <v>#N/A</v>
      </c>
      <c r="E327" s="130"/>
      <c r="F327" s="136"/>
      <c r="G327" s="98" t="e">
        <f>VLOOKUP(H327,'Input keuzevariabelen'!$F:$J,2,FALSE)</f>
        <v>#N/A</v>
      </c>
      <c r="H327" s="107"/>
      <c r="I327" s="107"/>
      <c r="J327" s="99" t="e">
        <f t="shared" si="43"/>
        <v>#N/A</v>
      </c>
      <c r="K327" s="99" t="e">
        <f>VLOOKUP(H327,'Input keuzevariabelen'!$F:$J,3,FALSE)</f>
        <v>#N/A</v>
      </c>
      <c r="L327" s="99">
        <f>SUMIFS('Input keuzevariabelen'!$I:$I,'Input keuzevariabelen'!$F:$F,Data!H327,'Input keuzevariabelen'!$K:$K,Data!E327)</f>
        <v>0</v>
      </c>
      <c r="M327" s="99" t="e">
        <f>VLOOKUP(H327,'Input keuzevariabelen'!$F:$J,5,FALSE)</f>
        <v>#N/A</v>
      </c>
      <c r="N327" s="99" t="e">
        <f t="shared" si="44"/>
        <v>#N/A</v>
      </c>
      <c r="O327" s="107"/>
      <c r="P327" s="107"/>
      <c r="Q327" s="108"/>
      <c r="R327" s="99">
        <f>SUMIFS('Input keuzevariabelen'!$P:$P,'Input keuzevariabelen'!$M:$M,Data!H327)</f>
        <v>0</v>
      </c>
      <c r="S327" s="100" t="e">
        <f t="shared" si="45"/>
        <v>#N/A</v>
      </c>
    </row>
    <row r="328" spans="3:19" ht="17.399999999999999" thickTop="1" thickBot="1" x14ac:dyDescent="0.35">
      <c r="C328" s="135"/>
      <c r="D328" s="254" t="e">
        <f>VLOOKUP(C328,'Input keuzevariabelen'!$B:$C,2,FALSE)</f>
        <v>#N/A</v>
      </c>
      <c r="E328" s="130"/>
      <c r="F328" s="136"/>
      <c r="G328" s="98" t="e">
        <f>VLOOKUP(H328,'Input keuzevariabelen'!$F:$J,2,FALSE)</f>
        <v>#N/A</v>
      </c>
      <c r="H328" s="107"/>
      <c r="I328" s="107"/>
      <c r="J328" s="99" t="e">
        <f t="shared" si="43"/>
        <v>#N/A</v>
      </c>
      <c r="K328" s="99" t="e">
        <f>VLOOKUP(H328,'Input keuzevariabelen'!$F:$J,3,FALSE)</f>
        <v>#N/A</v>
      </c>
      <c r="L328" s="99">
        <f>SUMIFS('Input keuzevariabelen'!$I:$I,'Input keuzevariabelen'!$F:$F,Data!H328,'Input keuzevariabelen'!$K:$K,Data!E328)</f>
        <v>0</v>
      </c>
      <c r="M328" s="99" t="e">
        <f>VLOOKUP(H328,'Input keuzevariabelen'!$F:$J,5,FALSE)</f>
        <v>#N/A</v>
      </c>
      <c r="N328" s="99" t="e">
        <f t="shared" si="44"/>
        <v>#N/A</v>
      </c>
      <c r="O328" s="107"/>
      <c r="P328" s="107"/>
      <c r="Q328" s="108"/>
      <c r="R328" s="99">
        <f>SUMIFS('Input keuzevariabelen'!$P:$P,'Input keuzevariabelen'!$M:$M,Data!H328)</f>
        <v>0</v>
      </c>
      <c r="S328" s="100" t="e">
        <f t="shared" si="45"/>
        <v>#N/A</v>
      </c>
    </row>
    <row r="329" spans="3:19" ht="17.399999999999999" thickTop="1" thickBot="1" x14ac:dyDescent="0.35">
      <c r="C329" s="135"/>
      <c r="D329" s="254" t="e">
        <f>VLOOKUP(C329,'Input keuzevariabelen'!$B:$C,2,FALSE)</f>
        <v>#N/A</v>
      </c>
      <c r="E329" s="130"/>
      <c r="F329" s="136"/>
      <c r="G329" s="98" t="e">
        <f>VLOOKUP(H329,'Input keuzevariabelen'!$F:$J,2,FALSE)</f>
        <v>#N/A</v>
      </c>
      <c r="H329" s="107"/>
      <c r="I329" s="107"/>
      <c r="J329" s="99" t="e">
        <f t="shared" si="43"/>
        <v>#N/A</v>
      </c>
      <c r="K329" s="99" t="e">
        <f>VLOOKUP(H329,'Input keuzevariabelen'!$F:$J,3,FALSE)</f>
        <v>#N/A</v>
      </c>
      <c r="L329" s="99">
        <f>SUMIFS('Input keuzevariabelen'!$I:$I,'Input keuzevariabelen'!$F:$F,Data!H329,'Input keuzevariabelen'!$K:$K,Data!E329)</f>
        <v>0</v>
      </c>
      <c r="M329" s="99" t="e">
        <f>VLOOKUP(H329,'Input keuzevariabelen'!$F:$J,5,FALSE)</f>
        <v>#N/A</v>
      </c>
      <c r="N329" s="99" t="e">
        <f t="shared" si="44"/>
        <v>#N/A</v>
      </c>
      <c r="O329" s="107"/>
      <c r="P329" s="107"/>
      <c r="Q329" s="108"/>
      <c r="R329" s="99">
        <f>SUMIFS('Input keuzevariabelen'!$P:$P,'Input keuzevariabelen'!$M:$M,Data!H329)</f>
        <v>0</v>
      </c>
      <c r="S329" s="100" t="e">
        <f t="shared" si="45"/>
        <v>#N/A</v>
      </c>
    </row>
    <row r="330" spans="3:19" ht="17.399999999999999" thickTop="1" thickBot="1" x14ac:dyDescent="0.35">
      <c r="C330" s="135"/>
      <c r="D330" s="254" t="e">
        <f>VLOOKUP(C330,'Input keuzevariabelen'!$B:$C,2,FALSE)</f>
        <v>#N/A</v>
      </c>
      <c r="E330" s="130"/>
      <c r="F330" s="136"/>
      <c r="G330" s="98" t="e">
        <f>VLOOKUP(H330,'Input keuzevariabelen'!$F:$J,2,FALSE)</f>
        <v>#N/A</v>
      </c>
      <c r="H330" s="107"/>
      <c r="I330" s="107"/>
      <c r="J330" s="99" t="e">
        <f t="shared" si="43"/>
        <v>#N/A</v>
      </c>
      <c r="K330" s="99" t="e">
        <f>VLOOKUP(H330,'Input keuzevariabelen'!$F:$J,3,FALSE)</f>
        <v>#N/A</v>
      </c>
      <c r="L330" s="99">
        <f>SUMIFS('Input keuzevariabelen'!$I:$I,'Input keuzevariabelen'!$F:$F,Data!H330,'Input keuzevariabelen'!$K:$K,Data!E330)</f>
        <v>0</v>
      </c>
      <c r="M330" s="99" t="e">
        <f>VLOOKUP(H330,'Input keuzevariabelen'!$F:$J,5,FALSE)</f>
        <v>#N/A</v>
      </c>
      <c r="N330" s="99" t="e">
        <f t="shared" si="44"/>
        <v>#N/A</v>
      </c>
      <c r="O330" s="107"/>
      <c r="P330" s="107"/>
      <c r="Q330" s="108"/>
      <c r="R330" s="99">
        <f>SUMIFS('Input keuzevariabelen'!$P:$P,'Input keuzevariabelen'!$M:$M,Data!H330)</f>
        <v>0</v>
      </c>
      <c r="S330" s="100" t="e">
        <f t="shared" si="45"/>
        <v>#N/A</v>
      </c>
    </row>
    <row r="331" spans="3:19" ht="17.399999999999999" thickTop="1" thickBot="1" x14ac:dyDescent="0.35">
      <c r="C331" s="135"/>
      <c r="D331" s="254" t="e">
        <f>VLOOKUP(C331,'Input keuzevariabelen'!$B:$C,2,FALSE)</f>
        <v>#N/A</v>
      </c>
      <c r="E331" s="130"/>
      <c r="F331" s="136"/>
      <c r="G331" s="98" t="e">
        <f>VLOOKUP(H331,'Input keuzevariabelen'!$F:$J,2,FALSE)</f>
        <v>#N/A</v>
      </c>
      <c r="H331" s="107"/>
      <c r="I331" s="107"/>
      <c r="J331" s="99" t="e">
        <f t="shared" si="43"/>
        <v>#N/A</v>
      </c>
      <c r="K331" s="99" t="e">
        <f>VLOOKUP(H331,'Input keuzevariabelen'!$F:$J,3,FALSE)</f>
        <v>#N/A</v>
      </c>
      <c r="L331" s="99">
        <f>SUMIFS('Input keuzevariabelen'!$I:$I,'Input keuzevariabelen'!$F:$F,Data!H331,'Input keuzevariabelen'!$K:$K,Data!E331)</f>
        <v>0</v>
      </c>
      <c r="M331" s="99" t="e">
        <f>VLOOKUP(H331,'Input keuzevariabelen'!$F:$J,5,FALSE)</f>
        <v>#N/A</v>
      </c>
      <c r="N331" s="99" t="e">
        <f t="shared" si="44"/>
        <v>#N/A</v>
      </c>
      <c r="O331" s="107"/>
      <c r="P331" s="107"/>
      <c r="Q331" s="108"/>
      <c r="R331" s="99">
        <f>SUMIFS('Input keuzevariabelen'!$P:$P,'Input keuzevariabelen'!$M:$M,Data!H331)</f>
        <v>0</v>
      </c>
      <c r="S331" s="100" t="e">
        <f t="shared" si="45"/>
        <v>#N/A</v>
      </c>
    </row>
    <row r="332" spans="3:19" ht="17.399999999999999" thickTop="1" thickBot="1" x14ac:dyDescent="0.35">
      <c r="C332" s="135"/>
      <c r="D332" s="254" t="e">
        <f>VLOOKUP(C332,'Input keuzevariabelen'!$B:$C,2,FALSE)</f>
        <v>#N/A</v>
      </c>
      <c r="E332" s="130"/>
      <c r="F332" s="136"/>
      <c r="G332" s="98" t="e">
        <f>VLOOKUP(H332,'Input keuzevariabelen'!$F:$J,2,FALSE)</f>
        <v>#N/A</v>
      </c>
      <c r="H332" s="107"/>
      <c r="I332" s="107"/>
      <c r="J332" s="99" t="e">
        <f t="shared" si="43"/>
        <v>#N/A</v>
      </c>
      <c r="K332" s="99" t="e">
        <f>VLOOKUP(H332,'Input keuzevariabelen'!$F:$J,3,FALSE)</f>
        <v>#N/A</v>
      </c>
      <c r="L332" s="99">
        <f>SUMIFS('Input keuzevariabelen'!$I:$I,'Input keuzevariabelen'!$F:$F,Data!H332,'Input keuzevariabelen'!$K:$K,Data!E332)</f>
        <v>0</v>
      </c>
      <c r="M332" s="99" t="e">
        <f>VLOOKUP(H332,'Input keuzevariabelen'!$F:$J,5,FALSE)</f>
        <v>#N/A</v>
      </c>
      <c r="N332" s="99" t="e">
        <f t="shared" si="44"/>
        <v>#N/A</v>
      </c>
      <c r="O332" s="107"/>
      <c r="P332" s="107"/>
      <c r="Q332" s="108"/>
      <c r="R332" s="99">
        <f>SUMIFS('Input keuzevariabelen'!$P:$P,'Input keuzevariabelen'!$M:$M,Data!H332)</f>
        <v>0</v>
      </c>
      <c r="S332" s="100" t="e">
        <f t="shared" si="45"/>
        <v>#N/A</v>
      </c>
    </row>
    <row r="333" spans="3:19" ht="17.399999999999999" thickTop="1" thickBot="1" x14ac:dyDescent="0.35">
      <c r="C333" s="135"/>
      <c r="D333" s="254" t="e">
        <f>VLOOKUP(C333,'Input keuzevariabelen'!$B:$C,2,FALSE)</f>
        <v>#N/A</v>
      </c>
      <c r="E333" s="130"/>
      <c r="F333" s="136"/>
      <c r="G333" s="98" t="e">
        <f>VLOOKUP(H333,'Input keuzevariabelen'!$F:$J,2,FALSE)</f>
        <v>#N/A</v>
      </c>
      <c r="H333" s="107"/>
      <c r="I333" s="107"/>
      <c r="J333" s="99" t="e">
        <f t="shared" si="43"/>
        <v>#N/A</v>
      </c>
      <c r="K333" s="99" t="e">
        <f>VLOOKUP(H333,'Input keuzevariabelen'!$F:$J,3,FALSE)</f>
        <v>#N/A</v>
      </c>
      <c r="L333" s="99">
        <f>SUMIFS('Input keuzevariabelen'!$I:$I,'Input keuzevariabelen'!$F:$F,Data!H333,'Input keuzevariabelen'!$K:$K,Data!E333)</f>
        <v>0</v>
      </c>
      <c r="M333" s="99" t="e">
        <f>VLOOKUP(H333,'Input keuzevariabelen'!$F:$J,5,FALSE)</f>
        <v>#N/A</v>
      </c>
      <c r="N333" s="99" t="e">
        <f t="shared" si="44"/>
        <v>#N/A</v>
      </c>
      <c r="O333" s="107"/>
      <c r="P333" s="107"/>
      <c r="Q333" s="108"/>
      <c r="R333" s="99">
        <f>SUMIFS('Input keuzevariabelen'!$P:$P,'Input keuzevariabelen'!$M:$M,Data!H333)</f>
        <v>0</v>
      </c>
      <c r="S333" s="100" t="e">
        <f t="shared" si="45"/>
        <v>#N/A</v>
      </c>
    </row>
    <row r="334" spans="3:19" ht="17.399999999999999" thickTop="1" thickBot="1" x14ac:dyDescent="0.35">
      <c r="C334" s="135"/>
      <c r="D334" s="254" t="e">
        <f>VLOOKUP(C334,'Input keuzevariabelen'!$B:$C,2,FALSE)</f>
        <v>#N/A</v>
      </c>
      <c r="E334" s="130"/>
      <c r="F334" s="136"/>
      <c r="G334" s="98" t="e">
        <f>VLOOKUP(H334,'Input keuzevariabelen'!$F:$J,2,FALSE)</f>
        <v>#N/A</v>
      </c>
      <c r="H334" s="107"/>
      <c r="I334" s="107"/>
      <c r="J334" s="99" t="e">
        <f t="shared" si="43"/>
        <v>#N/A</v>
      </c>
      <c r="K334" s="99" t="e">
        <f>VLOOKUP(H334,'Input keuzevariabelen'!$F:$J,3,FALSE)</f>
        <v>#N/A</v>
      </c>
      <c r="L334" s="99">
        <f>SUMIFS('Input keuzevariabelen'!$I:$I,'Input keuzevariabelen'!$F:$F,Data!H334,'Input keuzevariabelen'!$K:$K,Data!E334)</f>
        <v>0</v>
      </c>
      <c r="M334" s="99" t="e">
        <f>VLOOKUP(H334,'Input keuzevariabelen'!$F:$J,5,FALSE)</f>
        <v>#N/A</v>
      </c>
      <c r="N334" s="99" t="e">
        <f t="shared" si="44"/>
        <v>#N/A</v>
      </c>
      <c r="O334" s="107"/>
      <c r="P334" s="107"/>
      <c r="Q334" s="108"/>
      <c r="R334" s="99">
        <f>SUMIFS('Input keuzevariabelen'!$P:$P,'Input keuzevariabelen'!$M:$M,Data!H334)</f>
        <v>0</v>
      </c>
      <c r="S334" s="100" t="e">
        <f t="shared" si="45"/>
        <v>#N/A</v>
      </c>
    </row>
    <row r="335" spans="3:19" ht="17.399999999999999" thickTop="1" thickBot="1" x14ac:dyDescent="0.35">
      <c r="C335" s="135"/>
      <c r="D335" s="254" t="e">
        <f>VLOOKUP(C335,'Input keuzevariabelen'!$B:$C,2,FALSE)</f>
        <v>#N/A</v>
      </c>
      <c r="E335" s="130"/>
      <c r="F335" s="136"/>
      <c r="G335" s="98" t="e">
        <f>VLOOKUP(H335,'Input keuzevariabelen'!$F:$J,2,FALSE)</f>
        <v>#N/A</v>
      </c>
      <c r="H335" s="107"/>
      <c r="I335" s="107"/>
      <c r="J335" s="99" t="e">
        <f t="shared" si="43"/>
        <v>#N/A</v>
      </c>
      <c r="K335" s="99" t="e">
        <f>VLOOKUP(H335,'Input keuzevariabelen'!$F:$J,3,FALSE)</f>
        <v>#N/A</v>
      </c>
      <c r="L335" s="99">
        <f>SUMIFS('Input keuzevariabelen'!$I:$I,'Input keuzevariabelen'!$F:$F,Data!H335,'Input keuzevariabelen'!$K:$K,Data!E335)</f>
        <v>0</v>
      </c>
      <c r="M335" s="99" t="e">
        <f>VLOOKUP(H335,'Input keuzevariabelen'!$F:$J,5,FALSE)</f>
        <v>#N/A</v>
      </c>
      <c r="N335" s="99" t="e">
        <f t="shared" si="44"/>
        <v>#N/A</v>
      </c>
      <c r="O335" s="107"/>
      <c r="P335" s="107"/>
      <c r="Q335" s="108"/>
      <c r="R335" s="99">
        <f>SUMIFS('Input keuzevariabelen'!$P:$P,'Input keuzevariabelen'!$M:$M,Data!H335)</f>
        <v>0</v>
      </c>
      <c r="S335" s="100" t="e">
        <f t="shared" si="45"/>
        <v>#N/A</v>
      </c>
    </row>
    <row r="336" spans="3:19" ht="17.399999999999999" thickTop="1" thickBot="1" x14ac:dyDescent="0.35">
      <c r="C336" s="135"/>
      <c r="D336" s="254" t="e">
        <f>VLOOKUP(C336,'Input keuzevariabelen'!$B:$C,2,FALSE)</f>
        <v>#N/A</v>
      </c>
      <c r="E336" s="130"/>
      <c r="F336" s="136"/>
      <c r="G336" s="98" t="e">
        <f>VLOOKUP(H336,'Input keuzevariabelen'!$F:$J,2,FALSE)</f>
        <v>#N/A</v>
      </c>
      <c r="H336" s="107"/>
      <c r="I336" s="107"/>
      <c r="J336" s="99" t="e">
        <f t="shared" si="43"/>
        <v>#N/A</v>
      </c>
      <c r="K336" s="99" t="e">
        <f>VLOOKUP(H336,'Input keuzevariabelen'!$F:$J,3,FALSE)</f>
        <v>#N/A</v>
      </c>
      <c r="L336" s="99">
        <f>SUMIFS('Input keuzevariabelen'!$I:$I,'Input keuzevariabelen'!$F:$F,Data!H336,'Input keuzevariabelen'!$K:$K,Data!E336)</f>
        <v>0</v>
      </c>
      <c r="M336" s="99" t="e">
        <f>VLOOKUP(H336,'Input keuzevariabelen'!$F:$J,5,FALSE)</f>
        <v>#N/A</v>
      </c>
      <c r="N336" s="99" t="e">
        <f t="shared" si="44"/>
        <v>#N/A</v>
      </c>
      <c r="O336" s="107"/>
      <c r="P336" s="107"/>
      <c r="Q336" s="108"/>
      <c r="R336" s="99">
        <f>SUMIFS('Input keuzevariabelen'!$P:$P,'Input keuzevariabelen'!$M:$M,Data!H336)</f>
        <v>0</v>
      </c>
      <c r="S336" s="100" t="e">
        <f t="shared" si="45"/>
        <v>#N/A</v>
      </c>
    </row>
    <row r="337" spans="3:19" ht="17.399999999999999" thickTop="1" thickBot="1" x14ac:dyDescent="0.35">
      <c r="C337" s="135"/>
      <c r="D337" s="254" t="e">
        <f>VLOOKUP(C337,'Input keuzevariabelen'!$B:$C,2,FALSE)</f>
        <v>#N/A</v>
      </c>
      <c r="E337" s="130"/>
      <c r="F337" s="136"/>
      <c r="G337" s="98" t="e">
        <f>VLOOKUP(H337,'Input keuzevariabelen'!$F:$J,2,FALSE)</f>
        <v>#N/A</v>
      </c>
      <c r="H337" s="107"/>
      <c r="I337" s="107"/>
      <c r="J337" s="99" t="e">
        <f t="shared" si="43"/>
        <v>#N/A</v>
      </c>
      <c r="K337" s="99" t="e">
        <f>VLOOKUP(H337,'Input keuzevariabelen'!$F:$J,3,FALSE)</f>
        <v>#N/A</v>
      </c>
      <c r="L337" s="99">
        <f>SUMIFS('Input keuzevariabelen'!$I:$I,'Input keuzevariabelen'!$F:$F,Data!H337,'Input keuzevariabelen'!$K:$K,Data!E337)</f>
        <v>0</v>
      </c>
      <c r="M337" s="99" t="e">
        <f>VLOOKUP(H337,'Input keuzevariabelen'!$F:$J,5,FALSE)</f>
        <v>#N/A</v>
      </c>
      <c r="N337" s="99" t="e">
        <f t="shared" si="44"/>
        <v>#N/A</v>
      </c>
      <c r="O337" s="107"/>
      <c r="P337" s="107"/>
      <c r="Q337" s="108"/>
      <c r="R337" s="99">
        <f>SUMIFS('Input keuzevariabelen'!$P:$P,'Input keuzevariabelen'!$M:$M,Data!H337)</f>
        <v>0</v>
      </c>
      <c r="S337" s="100" t="e">
        <f t="shared" si="45"/>
        <v>#N/A</v>
      </c>
    </row>
    <row r="338" spans="3:19" ht="17.399999999999999" thickTop="1" thickBot="1" x14ac:dyDescent="0.35">
      <c r="C338" s="135"/>
      <c r="D338" s="254" t="e">
        <f>VLOOKUP(C338,'Input keuzevariabelen'!$B:$C,2,FALSE)</f>
        <v>#N/A</v>
      </c>
      <c r="E338" s="130"/>
      <c r="F338" s="136"/>
      <c r="G338" s="98" t="e">
        <f>VLOOKUP(H338,'Input keuzevariabelen'!$F:$J,2,FALSE)</f>
        <v>#N/A</v>
      </c>
      <c r="H338" s="107"/>
      <c r="I338" s="107"/>
      <c r="J338" s="99" t="e">
        <f t="shared" si="43"/>
        <v>#N/A</v>
      </c>
      <c r="K338" s="99" t="e">
        <f>VLOOKUP(H338,'Input keuzevariabelen'!$F:$J,3,FALSE)</f>
        <v>#N/A</v>
      </c>
      <c r="L338" s="99">
        <f>SUMIFS('Input keuzevariabelen'!$I:$I,'Input keuzevariabelen'!$F:$F,Data!H338,'Input keuzevariabelen'!$K:$K,Data!E338)</f>
        <v>0</v>
      </c>
      <c r="M338" s="99" t="e">
        <f>VLOOKUP(H338,'Input keuzevariabelen'!$F:$J,5,FALSE)</f>
        <v>#N/A</v>
      </c>
      <c r="N338" s="99" t="e">
        <f t="shared" si="44"/>
        <v>#N/A</v>
      </c>
      <c r="O338" s="107"/>
      <c r="P338" s="107"/>
      <c r="Q338" s="108"/>
      <c r="R338" s="99">
        <f>SUMIFS('Input keuzevariabelen'!$P:$P,'Input keuzevariabelen'!$M:$M,Data!H338)</f>
        <v>0</v>
      </c>
      <c r="S338" s="100" t="e">
        <f t="shared" si="45"/>
        <v>#N/A</v>
      </c>
    </row>
    <row r="339" spans="3:19" ht="17.399999999999999" thickTop="1" thickBot="1" x14ac:dyDescent="0.35">
      <c r="C339" s="135"/>
      <c r="D339" s="254" t="e">
        <f>VLOOKUP(C339,'Input keuzevariabelen'!$B:$C,2,FALSE)</f>
        <v>#N/A</v>
      </c>
      <c r="E339" s="130"/>
      <c r="F339" s="136"/>
      <c r="G339" s="98" t="e">
        <f>VLOOKUP(H339,'Input keuzevariabelen'!$F:$J,2,FALSE)</f>
        <v>#N/A</v>
      </c>
      <c r="H339" s="107"/>
      <c r="I339" s="107"/>
      <c r="J339" s="99" t="e">
        <f t="shared" si="43"/>
        <v>#N/A</v>
      </c>
      <c r="K339" s="99" t="e">
        <f>VLOOKUP(H339,'Input keuzevariabelen'!$F:$J,3,FALSE)</f>
        <v>#N/A</v>
      </c>
      <c r="L339" s="99">
        <f>SUMIFS('Input keuzevariabelen'!$I:$I,'Input keuzevariabelen'!$F:$F,Data!H339,'Input keuzevariabelen'!$K:$K,Data!E339)</f>
        <v>0</v>
      </c>
      <c r="M339" s="99" t="e">
        <f>VLOOKUP(H339,'Input keuzevariabelen'!$F:$J,5,FALSE)</f>
        <v>#N/A</v>
      </c>
      <c r="N339" s="99" t="e">
        <f t="shared" si="44"/>
        <v>#N/A</v>
      </c>
      <c r="O339" s="107"/>
      <c r="P339" s="107"/>
      <c r="Q339" s="108"/>
      <c r="R339" s="99">
        <f>SUMIFS('Input keuzevariabelen'!$P:$P,'Input keuzevariabelen'!$M:$M,Data!H339)</f>
        <v>0</v>
      </c>
      <c r="S339" s="100" t="e">
        <f t="shared" si="45"/>
        <v>#N/A</v>
      </c>
    </row>
    <row r="340" spans="3:19" ht="17.399999999999999" thickTop="1" thickBot="1" x14ac:dyDescent="0.35">
      <c r="C340" s="135"/>
      <c r="D340" s="254" t="e">
        <f>VLOOKUP(C340,'Input keuzevariabelen'!$B:$C,2,FALSE)</f>
        <v>#N/A</v>
      </c>
      <c r="E340" s="130"/>
      <c r="F340" s="136"/>
      <c r="G340" s="98" t="e">
        <f>VLOOKUP(H340,'Input keuzevariabelen'!$F:$J,2,FALSE)</f>
        <v>#N/A</v>
      </c>
      <c r="H340" s="107"/>
      <c r="I340" s="107"/>
      <c r="J340" s="99" t="e">
        <f t="shared" si="43"/>
        <v>#N/A</v>
      </c>
      <c r="K340" s="99" t="e">
        <f>VLOOKUP(H340,'Input keuzevariabelen'!$F:$J,3,FALSE)</f>
        <v>#N/A</v>
      </c>
      <c r="L340" s="99">
        <f>SUMIFS('Input keuzevariabelen'!$I:$I,'Input keuzevariabelen'!$F:$F,Data!H340,'Input keuzevariabelen'!$K:$K,Data!E340)</f>
        <v>0</v>
      </c>
      <c r="M340" s="99" t="e">
        <f>VLOOKUP(H340,'Input keuzevariabelen'!$F:$J,5,FALSE)</f>
        <v>#N/A</v>
      </c>
      <c r="N340" s="99" t="e">
        <f t="shared" si="44"/>
        <v>#N/A</v>
      </c>
      <c r="O340" s="107"/>
      <c r="P340" s="107"/>
      <c r="Q340" s="108"/>
      <c r="R340" s="99">
        <f>SUMIFS('Input keuzevariabelen'!$P:$P,'Input keuzevariabelen'!$M:$M,Data!H340)</f>
        <v>0</v>
      </c>
      <c r="S340" s="100" t="e">
        <f t="shared" si="45"/>
        <v>#N/A</v>
      </c>
    </row>
    <row r="341" spans="3:19" ht="17.399999999999999" thickTop="1" thickBot="1" x14ac:dyDescent="0.35">
      <c r="C341" s="135"/>
      <c r="D341" s="254" t="e">
        <f>VLOOKUP(C341,'Input keuzevariabelen'!$B:$C,2,FALSE)</f>
        <v>#N/A</v>
      </c>
      <c r="E341" s="130"/>
      <c r="F341" s="136"/>
      <c r="G341" s="98" t="e">
        <f>VLOOKUP(H341,'Input keuzevariabelen'!$F:$J,2,FALSE)</f>
        <v>#N/A</v>
      </c>
      <c r="H341" s="107"/>
      <c r="I341" s="107"/>
      <c r="J341" s="99" t="e">
        <f t="shared" si="43"/>
        <v>#N/A</v>
      </c>
      <c r="K341" s="99" t="e">
        <f>VLOOKUP(H341,'Input keuzevariabelen'!$F:$J,3,FALSE)</f>
        <v>#N/A</v>
      </c>
      <c r="L341" s="99">
        <f>SUMIFS('Input keuzevariabelen'!$I:$I,'Input keuzevariabelen'!$F:$F,Data!H341,'Input keuzevariabelen'!$K:$K,Data!E341)</f>
        <v>0</v>
      </c>
      <c r="M341" s="99" t="e">
        <f>VLOOKUP(H341,'Input keuzevariabelen'!$F:$J,5,FALSE)</f>
        <v>#N/A</v>
      </c>
      <c r="N341" s="99" t="e">
        <f t="shared" si="44"/>
        <v>#N/A</v>
      </c>
      <c r="O341" s="107"/>
      <c r="P341" s="107"/>
      <c r="Q341" s="108"/>
      <c r="R341" s="99">
        <f>SUMIFS('Input keuzevariabelen'!$P:$P,'Input keuzevariabelen'!$M:$M,Data!H341)</f>
        <v>0</v>
      </c>
      <c r="S341" s="100" t="e">
        <f t="shared" si="45"/>
        <v>#N/A</v>
      </c>
    </row>
    <row r="342" spans="3:19" ht="17.399999999999999" thickTop="1" thickBot="1" x14ac:dyDescent="0.35">
      <c r="C342" s="135"/>
      <c r="D342" s="254" t="e">
        <f>VLOOKUP(C342,'Input keuzevariabelen'!$B:$C,2,FALSE)</f>
        <v>#N/A</v>
      </c>
      <c r="E342" s="130"/>
      <c r="F342" s="136"/>
      <c r="G342" s="98" t="e">
        <f>VLOOKUP(H342,'Input keuzevariabelen'!$F:$J,2,FALSE)</f>
        <v>#N/A</v>
      </c>
      <c r="H342" s="107"/>
      <c r="I342" s="107"/>
      <c r="J342" s="99" t="e">
        <f t="shared" si="43"/>
        <v>#N/A</v>
      </c>
      <c r="K342" s="99" t="e">
        <f>VLOOKUP(H342,'Input keuzevariabelen'!$F:$J,3,FALSE)</f>
        <v>#N/A</v>
      </c>
      <c r="L342" s="99">
        <f>SUMIFS('Input keuzevariabelen'!$I:$I,'Input keuzevariabelen'!$F:$F,Data!H342,'Input keuzevariabelen'!$K:$K,Data!E342)</f>
        <v>0</v>
      </c>
      <c r="M342" s="99" t="e">
        <f>VLOOKUP(H342,'Input keuzevariabelen'!$F:$J,5,FALSE)</f>
        <v>#N/A</v>
      </c>
      <c r="N342" s="99" t="e">
        <f t="shared" si="44"/>
        <v>#N/A</v>
      </c>
      <c r="O342" s="107"/>
      <c r="P342" s="107"/>
      <c r="Q342" s="108"/>
      <c r="R342" s="99">
        <f>SUMIFS('Input keuzevariabelen'!$P:$P,'Input keuzevariabelen'!$M:$M,Data!H342)</f>
        <v>0</v>
      </c>
      <c r="S342" s="100" t="e">
        <f t="shared" si="45"/>
        <v>#N/A</v>
      </c>
    </row>
    <row r="343" spans="3:19" ht="17.399999999999999" thickTop="1" thickBot="1" x14ac:dyDescent="0.35">
      <c r="C343" s="135"/>
      <c r="D343" s="254" t="e">
        <f>VLOOKUP(C343,'Input keuzevariabelen'!$B:$C,2,FALSE)</f>
        <v>#N/A</v>
      </c>
      <c r="E343" s="130"/>
      <c r="F343" s="136"/>
      <c r="G343" s="98" t="e">
        <f>VLOOKUP(H343,'Input keuzevariabelen'!$F:$J,2,FALSE)</f>
        <v>#N/A</v>
      </c>
      <c r="H343" s="107"/>
      <c r="I343" s="107"/>
      <c r="J343" s="99" t="e">
        <f t="shared" si="43"/>
        <v>#N/A</v>
      </c>
      <c r="K343" s="99" t="e">
        <f>VLOOKUP(H343,'Input keuzevariabelen'!$F:$J,3,FALSE)</f>
        <v>#N/A</v>
      </c>
      <c r="L343" s="99">
        <f>SUMIFS('Input keuzevariabelen'!$I:$I,'Input keuzevariabelen'!$F:$F,Data!H343,'Input keuzevariabelen'!$K:$K,Data!E343)</f>
        <v>0</v>
      </c>
      <c r="M343" s="99" t="e">
        <f>VLOOKUP(H343,'Input keuzevariabelen'!$F:$J,5,FALSE)</f>
        <v>#N/A</v>
      </c>
      <c r="N343" s="99" t="e">
        <f t="shared" si="44"/>
        <v>#N/A</v>
      </c>
      <c r="O343" s="107"/>
      <c r="P343" s="107"/>
      <c r="Q343" s="108"/>
      <c r="R343" s="99">
        <f>SUMIFS('Input keuzevariabelen'!$P:$P,'Input keuzevariabelen'!$M:$M,Data!H343)</f>
        <v>0</v>
      </c>
      <c r="S343" s="100" t="e">
        <f t="shared" si="45"/>
        <v>#N/A</v>
      </c>
    </row>
    <row r="344" spans="3:19" ht="17.399999999999999" thickTop="1" thickBot="1" x14ac:dyDescent="0.35">
      <c r="C344" s="135"/>
      <c r="D344" s="254" t="e">
        <f>VLOOKUP(C344,'Input keuzevariabelen'!$B:$C,2,FALSE)</f>
        <v>#N/A</v>
      </c>
      <c r="E344" s="130"/>
      <c r="F344" s="136"/>
      <c r="G344" s="98" t="e">
        <f>VLOOKUP(H344,'Input keuzevariabelen'!$F:$J,2,FALSE)</f>
        <v>#N/A</v>
      </c>
      <c r="H344" s="107"/>
      <c r="I344" s="107"/>
      <c r="J344" s="99" t="e">
        <f t="shared" si="43"/>
        <v>#N/A</v>
      </c>
      <c r="K344" s="99" t="e">
        <f>VLOOKUP(H344,'Input keuzevariabelen'!$F:$J,3,FALSE)</f>
        <v>#N/A</v>
      </c>
      <c r="L344" s="99">
        <f>SUMIFS('Input keuzevariabelen'!$I:$I,'Input keuzevariabelen'!$F:$F,Data!H344,'Input keuzevariabelen'!$K:$K,Data!E344)</f>
        <v>0</v>
      </c>
      <c r="M344" s="99" t="e">
        <f>VLOOKUP(H344,'Input keuzevariabelen'!$F:$J,5,FALSE)</f>
        <v>#N/A</v>
      </c>
      <c r="N344" s="99" t="e">
        <f t="shared" si="44"/>
        <v>#N/A</v>
      </c>
      <c r="O344" s="107"/>
      <c r="P344" s="107"/>
      <c r="Q344" s="108"/>
      <c r="R344" s="99">
        <f>SUMIFS('Input keuzevariabelen'!$P:$P,'Input keuzevariabelen'!$M:$M,Data!H344)</f>
        <v>0</v>
      </c>
      <c r="S344" s="100" t="e">
        <f t="shared" si="45"/>
        <v>#N/A</v>
      </c>
    </row>
    <row r="345" spans="3:19" ht="17.399999999999999" thickTop="1" thickBot="1" x14ac:dyDescent="0.35">
      <c r="C345" s="135"/>
      <c r="D345" s="254" t="e">
        <f>VLOOKUP(C345,'Input keuzevariabelen'!$B:$C,2,FALSE)</f>
        <v>#N/A</v>
      </c>
      <c r="E345" s="130"/>
      <c r="F345" s="136"/>
      <c r="G345" s="98" t="e">
        <f>VLOOKUP(H345,'Input keuzevariabelen'!$F:$J,2,FALSE)</f>
        <v>#N/A</v>
      </c>
      <c r="H345" s="107"/>
      <c r="I345" s="107"/>
      <c r="J345" s="99" t="e">
        <f t="shared" si="43"/>
        <v>#N/A</v>
      </c>
      <c r="K345" s="99" t="e">
        <f>VLOOKUP(H345,'Input keuzevariabelen'!$F:$J,3,FALSE)</f>
        <v>#N/A</v>
      </c>
      <c r="L345" s="99">
        <f>SUMIFS('Input keuzevariabelen'!$I:$I,'Input keuzevariabelen'!$F:$F,Data!H345,'Input keuzevariabelen'!$K:$K,Data!E345)</f>
        <v>0</v>
      </c>
      <c r="M345" s="99" t="e">
        <f>VLOOKUP(H345,'Input keuzevariabelen'!$F:$J,5,FALSE)</f>
        <v>#N/A</v>
      </c>
      <c r="N345" s="99" t="e">
        <f t="shared" si="44"/>
        <v>#N/A</v>
      </c>
      <c r="O345" s="107"/>
      <c r="P345" s="107"/>
      <c r="Q345" s="108"/>
      <c r="R345" s="99">
        <f>SUMIFS('Input keuzevariabelen'!$P:$P,'Input keuzevariabelen'!$M:$M,Data!H345)</f>
        <v>0</v>
      </c>
      <c r="S345" s="100" t="e">
        <f t="shared" si="45"/>
        <v>#N/A</v>
      </c>
    </row>
    <row r="346" spans="3:19" ht="17.399999999999999" thickTop="1" thickBot="1" x14ac:dyDescent="0.35">
      <c r="C346" s="135"/>
      <c r="D346" s="254" t="e">
        <f>VLOOKUP(C346,'Input keuzevariabelen'!$B:$C,2,FALSE)</f>
        <v>#N/A</v>
      </c>
      <c r="E346" s="130"/>
      <c r="F346" s="136"/>
      <c r="G346" s="98" t="e">
        <f>VLOOKUP(H346,'Input keuzevariabelen'!$F:$J,2,FALSE)</f>
        <v>#N/A</v>
      </c>
      <c r="H346" s="107"/>
      <c r="I346" s="107"/>
      <c r="J346" s="99" t="e">
        <f t="shared" si="43"/>
        <v>#N/A</v>
      </c>
      <c r="K346" s="99" t="e">
        <f>VLOOKUP(H346,'Input keuzevariabelen'!$F:$J,3,FALSE)</f>
        <v>#N/A</v>
      </c>
      <c r="L346" s="99">
        <f>SUMIFS('Input keuzevariabelen'!$I:$I,'Input keuzevariabelen'!$F:$F,Data!H346,'Input keuzevariabelen'!$K:$K,Data!E346)</f>
        <v>0</v>
      </c>
      <c r="M346" s="99" t="e">
        <f>VLOOKUP(H346,'Input keuzevariabelen'!$F:$J,5,FALSE)</f>
        <v>#N/A</v>
      </c>
      <c r="N346" s="99" t="e">
        <f t="shared" si="44"/>
        <v>#N/A</v>
      </c>
      <c r="O346" s="107"/>
      <c r="P346" s="107"/>
      <c r="Q346" s="108"/>
      <c r="R346" s="99">
        <f>SUMIFS('Input keuzevariabelen'!$P:$P,'Input keuzevariabelen'!$M:$M,Data!H346)</f>
        <v>0</v>
      </c>
      <c r="S346" s="100" t="e">
        <f t="shared" si="45"/>
        <v>#N/A</v>
      </c>
    </row>
    <row r="347" spans="3:19" ht="17.399999999999999" thickTop="1" thickBot="1" x14ac:dyDescent="0.35">
      <c r="C347" s="135"/>
      <c r="D347" s="254" t="e">
        <f>VLOOKUP(C347,'Input keuzevariabelen'!$B:$C,2,FALSE)</f>
        <v>#N/A</v>
      </c>
      <c r="E347" s="130"/>
      <c r="F347" s="136"/>
      <c r="G347" s="98" t="e">
        <f>VLOOKUP(H347,'Input keuzevariabelen'!$F:$J,2,FALSE)</f>
        <v>#N/A</v>
      </c>
      <c r="H347" s="107"/>
      <c r="I347" s="107"/>
      <c r="J347" s="99" t="e">
        <f t="shared" si="43"/>
        <v>#N/A</v>
      </c>
      <c r="K347" s="99" t="e">
        <f>VLOOKUP(H347,'Input keuzevariabelen'!$F:$J,3,FALSE)</f>
        <v>#N/A</v>
      </c>
      <c r="L347" s="99">
        <f>SUMIFS('Input keuzevariabelen'!$I:$I,'Input keuzevariabelen'!$F:$F,Data!H347,'Input keuzevariabelen'!$K:$K,Data!E347)</f>
        <v>0</v>
      </c>
      <c r="M347" s="99" t="e">
        <f>VLOOKUP(H347,'Input keuzevariabelen'!$F:$J,5,FALSE)</f>
        <v>#N/A</v>
      </c>
      <c r="N347" s="99" t="e">
        <f t="shared" si="44"/>
        <v>#N/A</v>
      </c>
      <c r="O347" s="107"/>
      <c r="P347" s="107"/>
      <c r="Q347" s="108"/>
      <c r="R347" s="99">
        <f>SUMIFS('Input keuzevariabelen'!$P:$P,'Input keuzevariabelen'!$M:$M,Data!H347)</f>
        <v>0</v>
      </c>
      <c r="S347" s="100" t="e">
        <f t="shared" si="45"/>
        <v>#N/A</v>
      </c>
    </row>
    <row r="348" spans="3:19" ht="17.399999999999999" thickTop="1" thickBot="1" x14ac:dyDescent="0.35">
      <c r="C348" s="135"/>
      <c r="D348" s="254" t="e">
        <f>VLOOKUP(C348,'Input keuzevariabelen'!$B:$C,2,FALSE)</f>
        <v>#N/A</v>
      </c>
      <c r="E348" s="130"/>
      <c r="F348" s="136"/>
      <c r="G348" s="98" t="e">
        <f>VLOOKUP(H348,'Input keuzevariabelen'!$F:$J,2,FALSE)</f>
        <v>#N/A</v>
      </c>
      <c r="H348" s="107"/>
      <c r="I348" s="107"/>
      <c r="J348" s="99" t="e">
        <f t="shared" si="43"/>
        <v>#N/A</v>
      </c>
      <c r="K348" s="99" t="e">
        <f>VLOOKUP(H348,'Input keuzevariabelen'!$F:$J,3,FALSE)</f>
        <v>#N/A</v>
      </c>
      <c r="L348" s="99">
        <f>SUMIFS('Input keuzevariabelen'!$I:$I,'Input keuzevariabelen'!$F:$F,Data!H348,'Input keuzevariabelen'!$K:$K,Data!E348)</f>
        <v>0</v>
      </c>
      <c r="M348" s="99" t="e">
        <f>VLOOKUP(H348,'Input keuzevariabelen'!$F:$J,5,FALSE)</f>
        <v>#N/A</v>
      </c>
      <c r="N348" s="99" t="e">
        <f t="shared" si="44"/>
        <v>#N/A</v>
      </c>
      <c r="O348" s="107"/>
      <c r="P348" s="107"/>
      <c r="Q348" s="108"/>
      <c r="R348" s="99">
        <f>SUMIFS('Input keuzevariabelen'!$P:$P,'Input keuzevariabelen'!$M:$M,Data!H348)</f>
        <v>0</v>
      </c>
      <c r="S348" s="100" t="e">
        <f t="shared" si="45"/>
        <v>#N/A</v>
      </c>
    </row>
    <row r="349" spans="3:19" ht="17.399999999999999" thickTop="1" thickBot="1" x14ac:dyDescent="0.35">
      <c r="C349" s="135"/>
      <c r="D349" s="254" t="e">
        <f>VLOOKUP(C349,'Input keuzevariabelen'!$B:$C,2,FALSE)</f>
        <v>#N/A</v>
      </c>
      <c r="E349" s="130"/>
      <c r="F349" s="136"/>
      <c r="G349" s="98" t="e">
        <f>VLOOKUP(H349,'Input keuzevariabelen'!$F:$J,2,FALSE)</f>
        <v>#N/A</v>
      </c>
      <c r="H349" s="107"/>
      <c r="I349" s="107"/>
      <c r="J349" s="99" t="e">
        <f t="shared" si="43"/>
        <v>#N/A</v>
      </c>
      <c r="K349" s="99" t="e">
        <f>VLOOKUP(H349,'Input keuzevariabelen'!$F:$J,3,FALSE)</f>
        <v>#N/A</v>
      </c>
      <c r="L349" s="99">
        <f>SUMIFS('Input keuzevariabelen'!$I:$I,'Input keuzevariabelen'!$F:$F,Data!H349,'Input keuzevariabelen'!$K:$K,Data!E349)</f>
        <v>0</v>
      </c>
      <c r="M349" s="99" t="e">
        <f>VLOOKUP(H349,'Input keuzevariabelen'!$F:$J,5,FALSE)</f>
        <v>#N/A</v>
      </c>
      <c r="N349" s="99" t="e">
        <f t="shared" si="44"/>
        <v>#N/A</v>
      </c>
      <c r="O349" s="107"/>
      <c r="P349" s="107"/>
      <c r="Q349" s="108"/>
      <c r="R349" s="99">
        <f>SUMIFS('Input keuzevariabelen'!$P:$P,'Input keuzevariabelen'!$M:$M,Data!H349)</f>
        <v>0</v>
      </c>
      <c r="S349" s="100" t="e">
        <f t="shared" si="45"/>
        <v>#N/A</v>
      </c>
    </row>
    <row r="350" spans="3:19" ht="17.399999999999999" thickTop="1" thickBot="1" x14ac:dyDescent="0.35">
      <c r="C350" s="135"/>
      <c r="D350" s="254" t="e">
        <f>VLOOKUP(C350,'Input keuzevariabelen'!$B:$C,2,FALSE)</f>
        <v>#N/A</v>
      </c>
      <c r="E350" s="130"/>
      <c r="F350" s="136"/>
      <c r="G350" s="98" t="e">
        <f>VLOOKUP(H350,'Input keuzevariabelen'!$F:$J,2,FALSE)</f>
        <v>#N/A</v>
      </c>
      <c r="H350" s="107"/>
      <c r="I350" s="107"/>
      <c r="J350" s="99" t="e">
        <f t="shared" si="43"/>
        <v>#N/A</v>
      </c>
      <c r="K350" s="99" t="e">
        <f>VLOOKUP(H350,'Input keuzevariabelen'!$F:$J,3,FALSE)</f>
        <v>#N/A</v>
      </c>
      <c r="L350" s="99">
        <f>SUMIFS('Input keuzevariabelen'!$I:$I,'Input keuzevariabelen'!$F:$F,Data!H350,'Input keuzevariabelen'!$K:$K,Data!E350)</f>
        <v>0</v>
      </c>
      <c r="M350" s="99" t="e">
        <f>VLOOKUP(H350,'Input keuzevariabelen'!$F:$J,5,FALSE)</f>
        <v>#N/A</v>
      </c>
      <c r="N350" s="99" t="e">
        <f t="shared" si="44"/>
        <v>#N/A</v>
      </c>
      <c r="O350" s="107"/>
      <c r="P350" s="107"/>
      <c r="Q350" s="108"/>
      <c r="R350" s="99">
        <f>SUMIFS('Input keuzevariabelen'!$P:$P,'Input keuzevariabelen'!$M:$M,Data!H350)</f>
        <v>0</v>
      </c>
      <c r="S350" s="100" t="e">
        <f t="shared" si="45"/>
        <v>#N/A</v>
      </c>
    </row>
    <row r="351" spans="3:19" ht="17.399999999999999" thickTop="1" thickBot="1" x14ac:dyDescent="0.35">
      <c r="C351" s="135"/>
      <c r="D351" s="254" t="e">
        <f>VLOOKUP(C351,'Input keuzevariabelen'!$B:$C,2,FALSE)</f>
        <v>#N/A</v>
      </c>
      <c r="E351" s="130"/>
      <c r="F351" s="136"/>
      <c r="G351" s="98" t="e">
        <f>VLOOKUP(H351,'Input keuzevariabelen'!$F:$J,2,FALSE)</f>
        <v>#N/A</v>
      </c>
      <c r="H351" s="107"/>
      <c r="I351" s="107"/>
      <c r="J351" s="99" t="e">
        <f t="shared" si="43"/>
        <v>#N/A</v>
      </c>
      <c r="K351" s="99" t="e">
        <f>VLOOKUP(H351,'Input keuzevariabelen'!$F:$J,3,FALSE)</f>
        <v>#N/A</v>
      </c>
      <c r="L351" s="99">
        <f>SUMIFS('Input keuzevariabelen'!$I:$I,'Input keuzevariabelen'!$F:$F,Data!H351,'Input keuzevariabelen'!$K:$K,Data!E351)</f>
        <v>0</v>
      </c>
      <c r="M351" s="99" t="e">
        <f>VLOOKUP(H351,'Input keuzevariabelen'!$F:$J,5,FALSE)</f>
        <v>#N/A</v>
      </c>
      <c r="N351" s="99" t="e">
        <f t="shared" si="44"/>
        <v>#N/A</v>
      </c>
      <c r="O351" s="107"/>
      <c r="P351" s="107"/>
      <c r="Q351" s="108"/>
      <c r="R351" s="99">
        <f>SUMIFS('Input keuzevariabelen'!$P:$P,'Input keuzevariabelen'!$M:$M,Data!H351)</f>
        <v>0</v>
      </c>
      <c r="S351" s="100" t="e">
        <f t="shared" si="45"/>
        <v>#N/A</v>
      </c>
    </row>
    <row r="352" spans="3:19" ht="17.399999999999999" thickTop="1" thickBot="1" x14ac:dyDescent="0.35">
      <c r="C352" s="135"/>
      <c r="D352" s="254" t="e">
        <f>VLOOKUP(C352,'Input keuzevariabelen'!$B:$C,2,FALSE)</f>
        <v>#N/A</v>
      </c>
      <c r="E352" s="130"/>
      <c r="F352" s="136"/>
      <c r="G352" s="98" t="e">
        <f>VLOOKUP(H352,'Input keuzevariabelen'!$F:$J,2,FALSE)</f>
        <v>#N/A</v>
      </c>
      <c r="H352" s="107"/>
      <c r="I352" s="107"/>
      <c r="J352" s="99" t="e">
        <f t="shared" si="43"/>
        <v>#N/A</v>
      </c>
      <c r="K352" s="99" t="e">
        <f>VLOOKUP(H352,'Input keuzevariabelen'!$F:$J,3,FALSE)</f>
        <v>#N/A</v>
      </c>
      <c r="L352" s="99">
        <f>SUMIFS('Input keuzevariabelen'!$I:$I,'Input keuzevariabelen'!$F:$F,Data!H352,'Input keuzevariabelen'!$K:$K,Data!E352)</f>
        <v>0</v>
      </c>
      <c r="M352" s="99" t="e">
        <f>VLOOKUP(H352,'Input keuzevariabelen'!$F:$J,5,FALSE)</f>
        <v>#N/A</v>
      </c>
      <c r="N352" s="99" t="e">
        <f t="shared" si="44"/>
        <v>#N/A</v>
      </c>
      <c r="O352" s="107"/>
      <c r="P352" s="107"/>
      <c r="Q352" s="108"/>
      <c r="R352" s="99">
        <f>SUMIFS('Input keuzevariabelen'!$P:$P,'Input keuzevariabelen'!$M:$M,Data!H352)</f>
        <v>0</v>
      </c>
      <c r="S352" s="100" t="e">
        <f t="shared" si="45"/>
        <v>#N/A</v>
      </c>
    </row>
    <row r="353" spans="3:19" ht="17.399999999999999" thickTop="1" thickBot="1" x14ac:dyDescent="0.35">
      <c r="C353" s="135"/>
      <c r="D353" s="254" t="e">
        <f>VLOOKUP(C353,'Input keuzevariabelen'!$B:$C,2,FALSE)</f>
        <v>#N/A</v>
      </c>
      <c r="E353" s="130"/>
      <c r="F353" s="136"/>
      <c r="G353" s="98" t="e">
        <f>VLOOKUP(H353,'Input keuzevariabelen'!$F:$J,2,FALSE)</f>
        <v>#N/A</v>
      </c>
      <c r="H353" s="107"/>
      <c r="I353" s="107"/>
      <c r="J353" s="99" t="e">
        <f t="shared" si="43"/>
        <v>#N/A</v>
      </c>
      <c r="K353" s="99" t="e">
        <f>VLOOKUP(H353,'Input keuzevariabelen'!$F:$J,3,FALSE)</f>
        <v>#N/A</v>
      </c>
      <c r="L353" s="99">
        <f>SUMIFS('Input keuzevariabelen'!$I:$I,'Input keuzevariabelen'!$F:$F,Data!H353,'Input keuzevariabelen'!$K:$K,Data!E353)</f>
        <v>0</v>
      </c>
      <c r="M353" s="99" t="e">
        <f>VLOOKUP(H353,'Input keuzevariabelen'!$F:$J,5,FALSE)</f>
        <v>#N/A</v>
      </c>
      <c r="N353" s="99" t="e">
        <f t="shared" si="44"/>
        <v>#N/A</v>
      </c>
      <c r="O353" s="107"/>
      <c r="P353" s="107"/>
      <c r="Q353" s="108"/>
      <c r="R353" s="99">
        <f>SUMIFS('Input keuzevariabelen'!$P:$P,'Input keuzevariabelen'!$M:$M,Data!H353)</f>
        <v>0</v>
      </c>
      <c r="S353" s="100" t="e">
        <f t="shared" si="45"/>
        <v>#N/A</v>
      </c>
    </row>
    <row r="354" spans="3:19" ht="17.399999999999999" thickTop="1" thickBot="1" x14ac:dyDescent="0.35">
      <c r="C354" s="135"/>
      <c r="D354" s="254" t="e">
        <f>VLOOKUP(C354,'Input keuzevariabelen'!$B:$C,2,FALSE)</f>
        <v>#N/A</v>
      </c>
      <c r="E354" s="130"/>
      <c r="F354" s="136"/>
      <c r="G354" s="98" t="e">
        <f>VLOOKUP(H354,'Input keuzevariabelen'!$F:$J,2,FALSE)</f>
        <v>#N/A</v>
      </c>
      <c r="H354" s="107"/>
      <c r="I354" s="107"/>
      <c r="J354" s="99" t="e">
        <f t="shared" si="43"/>
        <v>#N/A</v>
      </c>
      <c r="K354" s="99" t="e">
        <f>VLOOKUP(H354,'Input keuzevariabelen'!$F:$J,3,FALSE)</f>
        <v>#N/A</v>
      </c>
      <c r="L354" s="99">
        <f>SUMIFS('Input keuzevariabelen'!$I:$I,'Input keuzevariabelen'!$F:$F,Data!H354,'Input keuzevariabelen'!$K:$K,Data!E354)</f>
        <v>0</v>
      </c>
      <c r="M354" s="99" t="e">
        <f>VLOOKUP(H354,'Input keuzevariabelen'!$F:$J,5,FALSE)</f>
        <v>#N/A</v>
      </c>
      <c r="N354" s="99" t="e">
        <f t="shared" si="44"/>
        <v>#N/A</v>
      </c>
      <c r="O354" s="107"/>
      <c r="P354" s="107"/>
      <c r="Q354" s="108"/>
      <c r="R354" s="99">
        <f>SUMIFS('Input keuzevariabelen'!$P:$P,'Input keuzevariabelen'!$M:$M,Data!H354)</f>
        <v>0</v>
      </c>
      <c r="S354" s="100" t="e">
        <f t="shared" si="45"/>
        <v>#N/A</v>
      </c>
    </row>
    <row r="355" spans="3:19" ht="17.399999999999999" thickTop="1" thickBot="1" x14ac:dyDescent="0.35">
      <c r="C355" s="135"/>
      <c r="D355" s="254" t="e">
        <f>VLOOKUP(C355,'Input keuzevariabelen'!$B:$C,2,FALSE)</f>
        <v>#N/A</v>
      </c>
      <c r="E355" s="130"/>
      <c r="F355" s="136"/>
      <c r="G355" s="98" t="e">
        <f>VLOOKUP(H355,'Input keuzevariabelen'!$F:$J,2,FALSE)</f>
        <v>#N/A</v>
      </c>
      <c r="H355" s="107"/>
      <c r="I355" s="107"/>
      <c r="J355" s="99" t="e">
        <f t="shared" si="43"/>
        <v>#N/A</v>
      </c>
      <c r="K355" s="99" t="e">
        <f>VLOOKUP(H355,'Input keuzevariabelen'!$F:$J,3,FALSE)</f>
        <v>#N/A</v>
      </c>
      <c r="L355" s="99">
        <f>SUMIFS('Input keuzevariabelen'!$I:$I,'Input keuzevariabelen'!$F:$F,Data!H355,'Input keuzevariabelen'!$K:$K,Data!E355)</f>
        <v>0</v>
      </c>
      <c r="M355" s="99" t="e">
        <f>VLOOKUP(H355,'Input keuzevariabelen'!$F:$J,5,FALSE)</f>
        <v>#N/A</v>
      </c>
      <c r="N355" s="99" t="e">
        <f t="shared" si="44"/>
        <v>#N/A</v>
      </c>
      <c r="O355" s="107"/>
      <c r="P355" s="107"/>
      <c r="Q355" s="108"/>
      <c r="R355" s="99">
        <f>SUMIFS('Input keuzevariabelen'!$P:$P,'Input keuzevariabelen'!$M:$M,Data!H355)</f>
        <v>0</v>
      </c>
      <c r="S355" s="100" t="e">
        <f t="shared" si="45"/>
        <v>#N/A</v>
      </c>
    </row>
    <row r="356" spans="3:19" ht="17.399999999999999" thickTop="1" thickBot="1" x14ac:dyDescent="0.35">
      <c r="C356" s="135"/>
      <c r="D356" s="254" t="e">
        <f>VLOOKUP(C356,'Input keuzevariabelen'!$B:$C,2,FALSE)</f>
        <v>#N/A</v>
      </c>
      <c r="E356" s="130"/>
      <c r="F356" s="136"/>
      <c r="G356" s="98" t="e">
        <f>VLOOKUP(H356,'Input keuzevariabelen'!$F:$J,2,FALSE)</f>
        <v>#N/A</v>
      </c>
      <c r="H356" s="107"/>
      <c r="I356" s="107"/>
      <c r="J356" s="99" t="e">
        <f t="shared" si="43"/>
        <v>#N/A</v>
      </c>
      <c r="K356" s="99" t="e">
        <f>VLOOKUP(H356,'Input keuzevariabelen'!$F:$J,3,FALSE)</f>
        <v>#N/A</v>
      </c>
      <c r="L356" s="99">
        <f>SUMIFS('Input keuzevariabelen'!$I:$I,'Input keuzevariabelen'!$F:$F,Data!H356,'Input keuzevariabelen'!$K:$K,Data!E356)</f>
        <v>0</v>
      </c>
      <c r="M356" s="99" t="e">
        <f>VLOOKUP(H356,'Input keuzevariabelen'!$F:$J,5,FALSE)</f>
        <v>#N/A</v>
      </c>
      <c r="N356" s="99" t="e">
        <f t="shared" si="44"/>
        <v>#N/A</v>
      </c>
      <c r="O356" s="107"/>
      <c r="P356" s="107"/>
      <c r="Q356" s="108"/>
      <c r="R356" s="99">
        <f>SUMIFS('Input keuzevariabelen'!$P:$P,'Input keuzevariabelen'!$M:$M,Data!H356)</f>
        <v>0</v>
      </c>
      <c r="S356" s="100" t="e">
        <f t="shared" si="45"/>
        <v>#N/A</v>
      </c>
    </row>
    <row r="357" spans="3:19" ht="17.399999999999999" thickTop="1" thickBot="1" x14ac:dyDescent="0.35">
      <c r="C357" s="135"/>
      <c r="D357" s="254" t="e">
        <f>VLOOKUP(C357,'Input keuzevariabelen'!$B:$C,2,FALSE)</f>
        <v>#N/A</v>
      </c>
      <c r="E357" s="130"/>
      <c r="F357" s="136"/>
      <c r="G357" s="98" t="e">
        <f>VLOOKUP(H357,'Input keuzevariabelen'!$F:$J,2,FALSE)</f>
        <v>#N/A</v>
      </c>
      <c r="H357" s="107"/>
      <c r="I357" s="107"/>
      <c r="J357" s="99" t="e">
        <f t="shared" si="43"/>
        <v>#N/A</v>
      </c>
      <c r="K357" s="99" t="e">
        <f>VLOOKUP(H357,'Input keuzevariabelen'!$F:$J,3,FALSE)</f>
        <v>#N/A</v>
      </c>
      <c r="L357" s="99">
        <f>SUMIFS('Input keuzevariabelen'!$I:$I,'Input keuzevariabelen'!$F:$F,Data!H357,'Input keuzevariabelen'!$K:$K,Data!E357)</f>
        <v>0</v>
      </c>
      <c r="M357" s="99" t="e">
        <f>VLOOKUP(H357,'Input keuzevariabelen'!$F:$J,5,FALSE)</f>
        <v>#N/A</v>
      </c>
      <c r="N357" s="99" t="e">
        <f t="shared" si="44"/>
        <v>#N/A</v>
      </c>
      <c r="O357" s="107"/>
      <c r="P357" s="107"/>
      <c r="Q357" s="108"/>
      <c r="R357" s="99">
        <f>SUMIFS('Input keuzevariabelen'!$P:$P,'Input keuzevariabelen'!$M:$M,Data!H357)</f>
        <v>0</v>
      </c>
      <c r="S357" s="100" t="e">
        <f t="shared" si="45"/>
        <v>#N/A</v>
      </c>
    </row>
    <row r="358" spans="3:19" ht="17.399999999999999" thickTop="1" thickBot="1" x14ac:dyDescent="0.35">
      <c r="C358" s="135"/>
      <c r="D358" s="254" t="e">
        <f>VLOOKUP(C358,'Input keuzevariabelen'!$B:$C,2,FALSE)</f>
        <v>#N/A</v>
      </c>
      <c r="E358" s="130"/>
      <c r="F358" s="136"/>
      <c r="G358" s="98" t="e">
        <f>VLOOKUP(H358,'Input keuzevariabelen'!$F:$J,2,FALSE)</f>
        <v>#N/A</v>
      </c>
      <c r="H358" s="107"/>
      <c r="I358" s="107"/>
      <c r="J358" s="99" t="e">
        <f t="shared" si="43"/>
        <v>#N/A</v>
      </c>
      <c r="K358" s="99" t="e">
        <f>VLOOKUP(H358,'Input keuzevariabelen'!$F:$J,3,FALSE)</f>
        <v>#N/A</v>
      </c>
      <c r="L358" s="99">
        <f>SUMIFS('Input keuzevariabelen'!$I:$I,'Input keuzevariabelen'!$F:$F,Data!H358,'Input keuzevariabelen'!$K:$K,Data!E358)</f>
        <v>0</v>
      </c>
      <c r="M358" s="99" t="e">
        <f>VLOOKUP(H358,'Input keuzevariabelen'!$F:$J,5,FALSE)</f>
        <v>#N/A</v>
      </c>
      <c r="N358" s="99" t="e">
        <f t="shared" si="44"/>
        <v>#N/A</v>
      </c>
      <c r="O358" s="107"/>
      <c r="P358" s="107"/>
      <c r="Q358" s="108"/>
      <c r="R358" s="99">
        <f>SUMIFS('Input keuzevariabelen'!$P:$P,'Input keuzevariabelen'!$M:$M,Data!H358)</f>
        <v>0</v>
      </c>
      <c r="S358" s="100" t="e">
        <f t="shared" si="45"/>
        <v>#N/A</v>
      </c>
    </row>
    <row r="359" spans="3:19" ht="17.399999999999999" thickTop="1" thickBot="1" x14ac:dyDescent="0.35">
      <c r="C359" s="135"/>
      <c r="D359" s="254" t="e">
        <f>VLOOKUP(C359,'Input keuzevariabelen'!$B:$C,2,FALSE)</f>
        <v>#N/A</v>
      </c>
      <c r="E359" s="130"/>
      <c r="F359" s="136"/>
      <c r="G359" s="98" t="e">
        <f>VLOOKUP(H359,'Input keuzevariabelen'!$F:$J,2,FALSE)</f>
        <v>#N/A</v>
      </c>
      <c r="H359" s="107"/>
      <c r="I359" s="107"/>
      <c r="J359" s="99" t="e">
        <f t="shared" si="43"/>
        <v>#N/A</v>
      </c>
      <c r="K359" s="99" t="e">
        <f>VLOOKUP(H359,'Input keuzevariabelen'!$F:$J,3,FALSE)</f>
        <v>#N/A</v>
      </c>
      <c r="L359" s="99">
        <f>SUMIFS('Input keuzevariabelen'!$I:$I,'Input keuzevariabelen'!$F:$F,Data!H359,'Input keuzevariabelen'!$K:$K,Data!E359)</f>
        <v>0</v>
      </c>
      <c r="M359" s="99" t="e">
        <f>VLOOKUP(H359,'Input keuzevariabelen'!$F:$J,5,FALSE)</f>
        <v>#N/A</v>
      </c>
      <c r="N359" s="99" t="e">
        <f t="shared" si="44"/>
        <v>#N/A</v>
      </c>
      <c r="O359" s="107"/>
      <c r="P359" s="107"/>
      <c r="Q359" s="108"/>
      <c r="R359" s="99">
        <f>SUMIFS('Input keuzevariabelen'!$P:$P,'Input keuzevariabelen'!$M:$M,Data!H359)</f>
        <v>0</v>
      </c>
      <c r="S359" s="100" t="e">
        <f t="shared" si="45"/>
        <v>#N/A</v>
      </c>
    </row>
    <row r="360" spans="3:19" ht="17.399999999999999" thickTop="1" thickBot="1" x14ac:dyDescent="0.35">
      <c r="C360" s="135"/>
      <c r="D360" s="254" t="e">
        <f>VLOOKUP(C360,'Input keuzevariabelen'!$B:$C,2,FALSE)</f>
        <v>#N/A</v>
      </c>
      <c r="E360" s="130"/>
      <c r="F360" s="136"/>
      <c r="G360" s="98" t="e">
        <f>VLOOKUP(H360,'Input keuzevariabelen'!$F:$J,2,FALSE)</f>
        <v>#N/A</v>
      </c>
      <c r="H360" s="107"/>
      <c r="I360" s="107"/>
      <c r="J360" s="99" t="e">
        <f t="shared" si="43"/>
        <v>#N/A</v>
      </c>
      <c r="K360" s="99" t="e">
        <f>VLOOKUP(H360,'Input keuzevariabelen'!$F:$J,3,FALSE)</f>
        <v>#N/A</v>
      </c>
      <c r="L360" s="99">
        <f>SUMIFS('Input keuzevariabelen'!$I:$I,'Input keuzevariabelen'!$F:$F,Data!H360,'Input keuzevariabelen'!$K:$K,Data!E360)</f>
        <v>0</v>
      </c>
      <c r="M360" s="99" t="e">
        <f>VLOOKUP(H360,'Input keuzevariabelen'!$F:$J,5,FALSE)</f>
        <v>#N/A</v>
      </c>
      <c r="N360" s="99" t="e">
        <f t="shared" si="44"/>
        <v>#N/A</v>
      </c>
      <c r="O360" s="107"/>
      <c r="P360" s="107"/>
      <c r="Q360" s="108"/>
      <c r="R360" s="99">
        <f>SUMIFS('Input keuzevariabelen'!$P:$P,'Input keuzevariabelen'!$M:$M,Data!H360)</f>
        <v>0</v>
      </c>
      <c r="S360" s="100" t="e">
        <f t="shared" si="45"/>
        <v>#N/A</v>
      </c>
    </row>
    <row r="361" spans="3:19" ht="17.399999999999999" thickTop="1" thickBot="1" x14ac:dyDescent="0.35">
      <c r="C361" s="135"/>
      <c r="D361" s="254" t="e">
        <f>VLOOKUP(C361,'Input keuzevariabelen'!$B:$C,2,FALSE)</f>
        <v>#N/A</v>
      </c>
      <c r="E361" s="130"/>
      <c r="F361" s="136"/>
      <c r="G361" s="98" t="e">
        <f>VLOOKUP(H361,'Input keuzevariabelen'!$F:$J,2,FALSE)</f>
        <v>#N/A</v>
      </c>
      <c r="H361" s="107"/>
      <c r="I361" s="107"/>
      <c r="J361" s="99" t="e">
        <f t="shared" si="43"/>
        <v>#N/A</v>
      </c>
      <c r="K361" s="99" t="e">
        <f>VLOOKUP(H361,'Input keuzevariabelen'!$F:$J,3,FALSE)</f>
        <v>#N/A</v>
      </c>
      <c r="L361" s="99">
        <f>SUMIFS('Input keuzevariabelen'!$I:$I,'Input keuzevariabelen'!$F:$F,Data!H361,'Input keuzevariabelen'!$K:$K,Data!E361)</f>
        <v>0</v>
      </c>
      <c r="M361" s="99" t="e">
        <f>VLOOKUP(H361,'Input keuzevariabelen'!$F:$J,5,FALSE)</f>
        <v>#N/A</v>
      </c>
      <c r="N361" s="99" t="e">
        <f t="shared" si="44"/>
        <v>#N/A</v>
      </c>
      <c r="O361" s="107"/>
      <c r="P361" s="107"/>
      <c r="Q361" s="108"/>
      <c r="R361" s="99">
        <f>SUMIFS('Input keuzevariabelen'!$P:$P,'Input keuzevariabelen'!$M:$M,Data!H361)</f>
        <v>0</v>
      </c>
      <c r="S361" s="100" t="e">
        <f t="shared" si="45"/>
        <v>#N/A</v>
      </c>
    </row>
    <row r="362" spans="3:19" ht="17.399999999999999" thickTop="1" thickBot="1" x14ac:dyDescent="0.35">
      <c r="C362" s="135"/>
      <c r="D362" s="254" t="e">
        <f>VLOOKUP(C362,'Input keuzevariabelen'!$B:$C,2,FALSE)</f>
        <v>#N/A</v>
      </c>
      <c r="E362" s="130"/>
      <c r="F362" s="136"/>
      <c r="G362" s="98" t="e">
        <f>VLOOKUP(H362,'Input keuzevariabelen'!$F:$J,2,FALSE)</f>
        <v>#N/A</v>
      </c>
      <c r="H362" s="107"/>
      <c r="I362" s="107"/>
      <c r="J362" s="99" t="e">
        <f t="shared" si="43"/>
        <v>#N/A</v>
      </c>
      <c r="K362" s="99" t="e">
        <f>VLOOKUP(H362,'Input keuzevariabelen'!$F:$J,3,FALSE)</f>
        <v>#N/A</v>
      </c>
      <c r="L362" s="99">
        <f>SUMIFS('Input keuzevariabelen'!$I:$I,'Input keuzevariabelen'!$F:$F,Data!H362,'Input keuzevariabelen'!$K:$K,Data!E362)</f>
        <v>0</v>
      </c>
      <c r="M362" s="99" t="e">
        <f>VLOOKUP(H362,'Input keuzevariabelen'!$F:$J,5,FALSE)</f>
        <v>#N/A</v>
      </c>
      <c r="N362" s="99" t="e">
        <f t="shared" si="44"/>
        <v>#N/A</v>
      </c>
      <c r="O362" s="107"/>
      <c r="P362" s="107"/>
      <c r="Q362" s="108"/>
      <c r="R362" s="99">
        <f>SUMIFS('Input keuzevariabelen'!$P:$P,'Input keuzevariabelen'!$M:$M,Data!H362)</f>
        <v>0</v>
      </c>
      <c r="S362" s="100" t="e">
        <f t="shared" si="45"/>
        <v>#N/A</v>
      </c>
    </row>
    <row r="363" spans="3:19" ht="17.399999999999999" thickTop="1" thickBot="1" x14ac:dyDescent="0.35">
      <c r="C363" s="135"/>
      <c r="D363" s="254" t="e">
        <f>VLOOKUP(C363,'Input keuzevariabelen'!$B:$C,2,FALSE)</f>
        <v>#N/A</v>
      </c>
      <c r="E363" s="130"/>
      <c r="F363" s="136"/>
      <c r="G363" s="98" t="e">
        <f>VLOOKUP(H363,'Input keuzevariabelen'!$F:$J,2,FALSE)</f>
        <v>#N/A</v>
      </c>
      <c r="H363" s="107"/>
      <c r="I363" s="107"/>
      <c r="J363" s="99" t="e">
        <f t="shared" si="43"/>
        <v>#N/A</v>
      </c>
      <c r="K363" s="99" t="e">
        <f>VLOOKUP(H363,'Input keuzevariabelen'!$F:$J,3,FALSE)</f>
        <v>#N/A</v>
      </c>
      <c r="L363" s="99">
        <f>SUMIFS('Input keuzevariabelen'!$I:$I,'Input keuzevariabelen'!$F:$F,Data!H363,'Input keuzevariabelen'!$K:$K,Data!E363)</f>
        <v>0</v>
      </c>
      <c r="M363" s="99" t="e">
        <f>VLOOKUP(H363,'Input keuzevariabelen'!$F:$J,5,FALSE)</f>
        <v>#N/A</v>
      </c>
      <c r="N363" s="99" t="e">
        <f t="shared" si="44"/>
        <v>#N/A</v>
      </c>
      <c r="O363" s="107"/>
      <c r="P363" s="107"/>
      <c r="Q363" s="108"/>
      <c r="R363" s="99">
        <f>SUMIFS('Input keuzevariabelen'!$P:$P,'Input keuzevariabelen'!$M:$M,Data!H363)</f>
        <v>0</v>
      </c>
      <c r="S363" s="100" t="e">
        <f t="shared" si="45"/>
        <v>#N/A</v>
      </c>
    </row>
    <row r="364" spans="3:19" ht="17.399999999999999" thickTop="1" thickBot="1" x14ac:dyDescent="0.35">
      <c r="C364" s="135"/>
      <c r="D364" s="254" t="e">
        <f>VLOOKUP(C364,'Input keuzevariabelen'!$B:$C,2,FALSE)</f>
        <v>#N/A</v>
      </c>
      <c r="E364" s="130"/>
      <c r="F364" s="136"/>
      <c r="G364" s="98" t="e">
        <f>VLOOKUP(H364,'Input keuzevariabelen'!$F:$J,2,FALSE)</f>
        <v>#N/A</v>
      </c>
      <c r="H364" s="107"/>
      <c r="I364" s="107"/>
      <c r="J364" s="99" t="e">
        <f t="shared" si="43"/>
        <v>#N/A</v>
      </c>
      <c r="K364" s="99" t="e">
        <f>VLOOKUP(H364,'Input keuzevariabelen'!$F:$J,3,FALSE)</f>
        <v>#N/A</v>
      </c>
      <c r="L364" s="99">
        <f>SUMIFS('Input keuzevariabelen'!$I:$I,'Input keuzevariabelen'!$F:$F,Data!H364,'Input keuzevariabelen'!$K:$K,Data!E364)</f>
        <v>0</v>
      </c>
      <c r="M364" s="99" t="e">
        <f>VLOOKUP(H364,'Input keuzevariabelen'!$F:$J,5,FALSE)</f>
        <v>#N/A</v>
      </c>
      <c r="N364" s="99" t="e">
        <f t="shared" si="44"/>
        <v>#N/A</v>
      </c>
      <c r="O364" s="107"/>
      <c r="P364" s="107"/>
      <c r="Q364" s="108"/>
      <c r="R364" s="99">
        <f>SUMIFS('Input keuzevariabelen'!$P:$P,'Input keuzevariabelen'!$M:$M,Data!H364)</f>
        <v>0</v>
      </c>
      <c r="S364" s="100" t="e">
        <f t="shared" si="45"/>
        <v>#N/A</v>
      </c>
    </row>
    <row r="365" spans="3:19" ht="17.399999999999999" thickTop="1" thickBot="1" x14ac:dyDescent="0.35">
      <c r="C365" s="135"/>
      <c r="D365" s="254" t="e">
        <f>VLOOKUP(C365,'Input keuzevariabelen'!$B:$C,2,FALSE)</f>
        <v>#N/A</v>
      </c>
      <c r="E365" s="130"/>
      <c r="F365" s="136"/>
      <c r="G365" s="98" t="e">
        <f>VLOOKUP(H365,'Input keuzevariabelen'!$F:$J,2,FALSE)</f>
        <v>#N/A</v>
      </c>
      <c r="H365" s="107"/>
      <c r="I365" s="107"/>
      <c r="J365" s="99" t="e">
        <f t="shared" si="43"/>
        <v>#N/A</v>
      </c>
      <c r="K365" s="99" t="e">
        <f>VLOOKUP(H365,'Input keuzevariabelen'!$F:$J,3,FALSE)</f>
        <v>#N/A</v>
      </c>
      <c r="L365" s="99">
        <f>SUMIFS('Input keuzevariabelen'!$I:$I,'Input keuzevariabelen'!$F:$F,Data!H365,'Input keuzevariabelen'!$K:$K,Data!E365)</f>
        <v>0</v>
      </c>
      <c r="M365" s="99" t="e">
        <f>VLOOKUP(H365,'Input keuzevariabelen'!$F:$J,5,FALSE)</f>
        <v>#N/A</v>
      </c>
      <c r="N365" s="99" t="e">
        <f t="shared" si="44"/>
        <v>#N/A</v>
      </c>
      <c r="O365" s="107"/>
      <c r="P365" s="107"/>
      <c r="Q365" s="108"/>
      <c r="R365" s="99">
        <f>SUMIFS('Input keuzevariabelen'!$P:$P,'Input keuzevariabelen'!$M:$M,Data!H365)</f>
        <v>0</v>
      </c>
      <c r="S365" s="100" t="e">
        <f t="shared" si="45"/>
        <v>#N/A</v>
      </c>
    </row>
    <row r="366" spans="3:19" ht="17.399999999999999" thickTop="1" thickBot="1" x14ac:dyDescent="0.35">
      <c r="C366" s="135"/>
      <c r="D366" s="254" t="e">
        <f>VLOOKUP(C366,'Input keuzevariabelen'!$B:$C,2,FALSE)</f>
        <v>#N/A</v>
      </c>
      <c r="E366" s="130"/>
      <c r="F366" s="136"/>
      <c r="G366" s="98" t="e">
        <f>VLOOKUP(H366,'Input keuzevariabelen'!$F:$J,2,FALSE)</f>
        <v>#N/A</v>
      </c>
      <c r="H366" s="107"/>
      <c r="I366" s="107"/>
      <c r="J366" s="99" t="e">
        <f t="shared" si="43"/>
        <v>#N/A</v>
      </c>
      <c r="K366" s="99" t="e">
        <f>VLOOKUP(H366,'Input keuzevariabelen'!$F:$J,3,FALSE)</f>
        <v>#N/A</v>
      </c>
      <c r="L366" s="99">
        <f>SUMIFS('Input keuzevariabelen'!$I:$I,'Input keuzevariabelen'!$F:$F,Data!H366,'Input keuzevariabelen'!$K:$K,Data!E366)</f>
        <v>0</v>
      </c>
      <c r="M366" s="99" t="e">
        <f>VLOOKUP(H366,'Input keuzevariabelen'!$F:$J,5,FALSE)</f>
        <v>#N/A</v>
      </c>
      <c r="N366" s="99" t="e">
        <f t="shared" si="44"/>
        <v>#N/A</v>
      </c>
      <c r="O366" s="107"/>
      <c r="P366" s="107"/>
      <c r="Q366" s="108"/>
      <c r="R366" s="99">
        <f>SUMIFS('Input keuzevariabelen'!$P:$P,'Input keuzevariabelen'!$M:$M,Data!H366)</f>
        <v>0</v>
      </c>
      <c r="S366" s="100" t="e">
        <f t="shared" si="45"/>
        <v>#N/A</v>
      </c>
    </row>
    <row r="367" spans="3:19" ht="17.399999999999999" thickTop="1" thickBot="1" x14ac:dyDescent="0.35">
      <c r="C367" s="135"/>
      <c r="D367" s="254" t="e">
        <f>VLOOKUP(C367,'Input keuzevariabelen'!$B:$C,2,FALSE)</f>
        <v>#N/A</v>
      </c>
      <c r="E367" s="130"/>
      <c r="F367" s="136"/>
      <c r="G367" s="98" t="e">
        <f>VLOOKUP(H367,'Input keuzevariabelen'!$F:$J,2,FALSE)</f>
        <v>#N/A</v>
      </c>
      <c r="H367" s="107"/>
      <c r="I367" s="107"/>
      <c r="J367" s="99" t="e">
        <f t="shared" si="43"/>
        <v>#N/A</v>
      </c>
      <c r="K367" s="99" t="e">
        <f>VLOOKUP(H367,'Input keuzevariabelen'!$F:$J,3,FALSE)</f>
        <v>#N/A</v>
      </c>
      <c r="L367" s="99">
        <f>SUMIFS('Input keuzevariabelen'!$I:$I,'Input keuzevariabelen'!$F:$F,Data!H367,'Input keuzevariabelen'!$K:$K,Data!E367)</f>
        <v>0</v>
      </c>
      <c r="M367" s="99" t="e">
        <f>VLOOKUP(H367,'Input keuzevariabelen'!$F:$J,5,FALSE)</f>
        <v>#N/A</v>
      </c>
      <c r="N367" s="99" t="e">
        <f t="shared" si="44"/>
        <v>#N/A</v>
      </c>
      <c r="O367" s="107"/>
      <c r="P367" s="107"/>
      <c r="Q367" s="108"/>
      <c r="R367" s="99">
        <f>SUMIFS('Input keuzevariabelen'!$P:$P,'Input keuzevariabelen'!$M:$M,Data!H367)</f>
        <v>0</v>
      </c>
      <c r="S367" s="100" t="e">
        <f t="shared" si="45"/>
        <v>#N/A</v>
      </c>
    </row>
    <row r="368" spans="3:19" ht="17.399999999999999" thickTop="1" thickBot="1" x14ac:dyDescent="0.35">
      <c r="C368" s="135"/>
      <c r="D368" s="254" t="e">
        <f>VLOOKUP(C368,'Input keuzevariabelen'!$B:$C,2,FALSE)</f>
        <v>#N/A</v>
      </c>
      <c r="E368" s="130"/>
      <c r="F368" s="136"/>
      <c r="G368" s="98" t="e">
        <f>VLOOKUP(H368,'Input keuzevariabelen'!$F:$J,2,FALSE)</f>
        <v>#N/A</v>
      </c>
      <c r="H368" s="107"/>
      <c r="I368" s="107"/>
      <c r="J368" s="99" t="e">
        <f t="shared" si="43"/>
        <v>#N/A</v>
      </c>
      <c r="K368" s="99" t="e">
        <f>VLOOKUP(H368,'Input keuzevariabelen'!$F:$J,3,FALSE)</f>
        <v>#N/A</v>
      </c>
      <c r="L368" s="99">
        <f>SUMIFS('Input keuzevariabelen'!$I:$I,'Input keuzevariabelen'!$F:$F,Data!H368,'Input keuzevariabelen'!$K:$K,Data!E368)</f>
        <v>0</v>
      </c>
      <c r="M368" s="99" t="e">
        <f>VLOOKUP(H368,'Input keuzevariabelen'!$F:$J,5,FALSE)</f>
        <v>#N/A</v>
      </c>
      <c r="N368" s="99" t="e">
        <f t="shared" si="44"/>
        <v>#N/A</v>
      </c>
      <c r="O368" s="107"/>
      <c r="P368" s="107"/>
      <c r="Q368" s="108"/>
      <c r="R368" s="99">
        <f>SUMIFS('Input keuzevariabelen'!$P:$P,'Input keuzevariabelen'!$M:$M,Data!H368)</f>
        <v>0</v>
      </c>
      <c r="S368" s="100" t="e">
        <f t="shared" si="45"/>
        <v>#N/A</v>
      </c>
    </row>
    <row r="369" spans="3:19" ht="17.399999999999999" thickTop="1" thickBot="1" x14ac:dyDescent="0.35">
      <c r="C369" s="135"/>
      <c r="D369" s="254" t="e">
        <f>VLOOKUP(C369,'Input keuzevariabelen'!$B:$C,2,FALSE)</f>
        <v>#N/A</v>
      </c>
      <c r="E369" s="130"/>
      <c r="F369" s="136"/>
      <c r="G369" s="98" t="e">
        <f>VLOOKUP(H369,'Input keuzevariabelen'!$F:$J,2,FALSE)</f>
        <v>#N/A</v>
      </c>
      <c r="H369" s="107"/>
      <c r="I369" s="107"/>
      <c r="J369" s="99" t="e">
        <f t="shared" si="43"/>
        <v>#N/A</v>
      </c>
      <c r="K369" s="99" t="e">
        <f>VLOOKUP(H369,'Input keuzevariabelen'!$F:$J,3,FALSE)</f>
        <v>#N/A</v>
      </c>
      <c r="L369" s="99">
        <f>SUMIFS('Input keuzevariabelen'!$I:$I,'Input keuzevariabelen'!$F:$F,Data!H369,'Input keuzevariabelen'!$K:$K,Data!E369)</f>
        <v>0</v>
      </c>
      <c r="M369" s="99" t="e">
        <f>VLOOKUP(H369,'Input keuzevariabelen'!$F:$J,5,FALSE)</f>
        <v>#N/A</v>
      </c>
      <c r="N369" s="99" t="e">
        <f t="shared" si="44"/>
        <v>#N/A</v>
      </c>
      <c r="O369" s="107"/>
      <c r="P369" s="107"/>
      <c r="Q369" s="108"/>
      <c r="R369" s="99">
        <f>SUMIFS('Input keuzevariabelen'!$P:$P,'Input keuzevariabelen'!$M:$M,Data!H369)</f>
        <v>0</v>
      </c>
      <c r="S369" s="100" t="e">
        <f t="shared" si="45"/>
        <v>#N/A</v>
      </c>
    </row>
    <row r="370" spans="3:19" ht="17.399999999999999" thickTop="1" thickBot="1" x14ac:dyDescent="0.35">
      <c r="C370" s="135"/>
      <c r="D370" s="254" t="e">
        <f>VLOOKUP(C370,'Input keuzevariabelen'!$B:$C,2,FALSE)</f>
        <v>#N/A</v>
      </c>
      <c r="E370" s="130"/>
      <c r="F370" s="136"/>
      <c r="G370" s="98" t="e">
        <f>VLOOKUP(H370,'Input keuzevariabelen'!$F:$J,2,FALSE)</f>
        <v>#N/A</v>
      </c>
      <c r="H370" s="107"/>
      <c r="I370" s="107"/>
      <c r="J370" s="99" t="e">
        <f t="shared" si="43"/>
        <v>#N/A</v>
      </c>
      <c r="K370" s="99" t="e">
        <f>VLOOKUP(H370,'Input keuzevariabelen'!$F:$J,3,FALSE)</f>
        <v>#N/A</v>
      </c>
      <c r="L370" s="99">
        <f>SUMIFS('Input keuzevariabelen'!$I:$I,'Input keuzevariabelen'!$F:$F,Data!H370,'Input keuzevariabelen'!$K:$K,Data!E370)</f>
        <v>0</v>
      </c>
      <c r="M370" s="99" t="e">
        <f>VLOOKUP(H370,'Input keuzevariabelen'!$F:$J,5,FALSE)</f>
        <v>#N/A</v>
      </c>
      <c r="N370" s="99" t="e">
        <f t="shared" si="44"/>
        <v>#N/A</v>
      </c>
      <c r="O370" s="107"/>
      <c r="P370" s="107"/>
      <c r="Q370" s="108"/>
      <c r="R370" s="99">
        <f>SUMIFS('Input keuzevariabelen'!$P:$P,'Input keuzevariabelen'!$M:$M,Data!H370)</f>
        <v>0</v>
      </c>
      <c r="S370" s="100" t="e">
        <f t="shared" si="45"/>
        <v>#N/A</v>
      </c>
    </row>
    <row r="371" spans="3:19" ht="17.399999999999999" thickTop="1" thickBot="1" x14ac:dyDescent="0.35">
      <c r="C371" s="135"/>
      <c r="D371" s="254" t="e">
        <f>VLOOKUP(C371,'Input keuzevariabelen'!$B:$C,2,FALSE)</f>
        <v>#N/A</v>
      </c>
      <c r="E371" s="130"/>
      <c r="F371" s="136"/>
      <c r="G371" s="98" t="e">
        <f>VLOOKUP(H371,'Input keuzevariabelen'!$F:$J,2,FALSE)</f>
        <v>#N/A</v>
      </c>
      <c r="H371" s="107"/>
      <c r="I371" s="107"/>
      <c r="J371" s="99" t="e">
        <f t="shared" si="43"/>
        <v>#N/A</v>
      </c>
      <c r="K371" s="99" t="e">
        <f>VLOOKUP(H371,'Input keuzevariabelen'!$F:$J,3,FALSE)</f>
        <v>#N/A</v>
      </c>
      <c r="L371" s="99">
        <f>SUMIFS('Input keuzevariabelen'!$I:$I,'Input keuzevariabelen'!$F:$F,Data!H371,'Input keuzevariabelen'!$K:$K,Data!E371)</f>
        <v>0</v>
      </c>
      <c r="M371" s="99" t="e">
        <f>VLOOKUP(H371,'Input keuzevariabelen'!$F:$J,5,FALSE)</f>
        <v>#N/A</v>
      </c>
      <c r="N371" s="99" t="e">
        <f t="shared" si="44"/>
        <v>#N/A</v>
      </c>
      <c r="O371" s="107"/>
      <c r="P371" s="107"/>
      <c r="Q371" s="108"/>
      <c r="R371" s="99">
        <f>SUMIFS('Input keuzevariabelen'!$P:$P,'Input keuzevariabelen'!$M:$M,Data!H371)</f>
        <v>0</v>
      </c>
      <c r="S371" s="100" t="e">
        <f t="shared" si="45"/>
        <v>#N/A</v>
      </c>
    </row>
    <row r="372" spans="3:19" ht="17.399999999999999" thickTop="1" thickBot="1" x14ac:dyDescent="0.35">
      <c r="C372" s="135"/>
      <c r="D372" s="254" t="e">
        <f>VLOOKUP(C372,'Input keuzevariabelen'!$B:$C,2,FALSE)</f>
        <v>#N/A</v>
      </c>
      <c r="E372" s="130"/>
      <c r="F372" s="136"/>
      <c r="G372" s="98" t="e">
        <f>VLOOKUP(H372,'Input keuzevariabelen'!$F:$J,2,FALSE)</f>
        <v>#N/A</v>
      </c>
      <c r="H372" s="107"/>
      <c r="I372" s="107"/>
      <c r="J372" s="99" t="e">
        <f t="shared" si="43"/>
        <v>#N/A</v>
      </c>
      <c r="K372" s="99" t="e">
        <f>VLOOKUP(H372,'Input keuzevariabelen'!$F:$J,3,FALSE)</f>
        <v>#N/A</v>
      </c>
      <c r="L372" s="99">
        <f>SUMIFS('Input keuzevariabelen'!$I:$I,'Input keuzevariabelen'!$F:$F,Data!H372,'Input keuzevariabelen'!$K:$K,Data!E372)</f>
        <v>0</v>
      </c>
      <c r="M372" s="99" t="e">
        <f>VLOOKUP(H372,'Input keuzevariabelen'!$F:$J,5,FALSE)</f>
        <v>#N/A</v>
      </c>
      <c r="N372" s="99" t="e">
        <f t="shared" si="44"/>
        <v>#N/A</v>
      </c>
      <c r="O372" s="107"/>
      <c r="P372" s="107"/>
      <c r="Q372" s="108"/>
      <c r="R372" s="99">
        <f>SUMIFS('Input keuzevariabelen'!$P:$P,'Input keuzevariabelen'!$M:$M,Data!H372)</f>
        <v>0</v>
      </c>
      <c r="S372" s="100" t="e">
        <f t="shared" si="45"/>
        <v>#N/A</v>
      </c>
    </row>
    <row r="373" spans="3:19" ht="17.399999999999999" thickTop="1" thickBot="1" x14ac:dyDescent="0.35">
      <c r="C373" s="135"/>
      <c r="D373" s="254" t="e">
        <f>VLOOKUP(C373,'Input keuzevariabelen'!$B:$C,2,FALSE)</f>
        <v>#N/A</v>
      </c>
      <c r="E373" s="130"/>
      <c r="F373" s="136"/>
      <c r="G373" s="98" t="e">
        <f>VLOOKUP(H373,'Input keuzevariabelen'!$F:$J,2,FALSE)</f>
        <v>#N/A</v>
      </c>
      <c r="H373" s="107"/>
      <c r="I373" s="107"/>
      <c r="J373" s="99" t="e">
        <f t="shared" si="43"/>
        <v>#N/A</v>
      </c>
      <c r="K373" s="99" t="e">
        <f>VLOOKUP(H373,'Input keuzevariabelen'!$F:$J,3,FALSE)</f>
        <v>#N/A</v>
      </c>
      <c r="L373" s="99">
        <f>SUMIFS('Input keuzevariabelen'!$I:$I,'Input keuzevariabelen'!$F:$F,Data!H373,'Input keuzevariabelen'!$K:$K,Data!E373)</f>
        <v>0</v>
      </c>
      <c r="M373" s="99" t="e">
        <f>VLOOKUP(H373,'Input keuzevariabelen'!$F:$J,5,FALSE)</f>
        <v>#N/A</v>
      </c>
      <c r="N373" s="99" t="e">
        <f t="shared" si="44"/>
        <v>#N/A</v>
      </c>
      <c r="O373" s="107"/>
      <c r="P373" s="107"/>
      <c r="Q373" s="108"/>
      <c r="R373" s="99">
        <f>SUMIFS('Input keuzevariabelen'!$P:$P,'Input keuzevariabelen'!$M:$M,Data!H373)</f>
        <v>0</v>
      </c>
      <c r="S373" s="100" t="e">
        <f t="shared" si="45"/>
        <v>#N/A</v>
      </c>
    </row>
    <row r="374" spans="3:19" ht="17.399999999999999" thickTop="1" thickBot="1" x14ac:dyDescent="0.35">
      <c r="C374" s="135"/>
      <c r="D374" s="254" t="e">
        <f>VLOOKUP(C374,'Input keuzevariabelen'!$B:$C,2,FALSE)</f>
        <v>#N/A</v>
      </c>
      <c r="E374" s="130"/>
      <c r="F374" s="136"/>
      <c r="G374" s="98" t="e">
        <f>VLOOKUP(H374,'Input keuzevariabelen'!$F:$J,2,FALSE)</f>
        <v>#N/A</v>
      </c>
      <c r="H374" s="107"/>
      <c r="I374" s="107"/>
      <c r="J374" s="99" t="e">
        <f t="shared" si="43"/>
        <v>#N/A</v>
      </c>
      <c r="K374" s="99" t="e">
        <f>VLOOKUP(H374,'Input keuzevariabelen'!$F:$J,3,FALSE)</f>
        <v>#N/A</v>
      </c>
      <c r="L374" s="99">
        <f>SUMIFS('Input keuzevariabelen'!$I:$I,'Input keuzevariabelen'!$F:$F,Data!H374,'Input keuzevariabelen'!$K:$K,Data!E374)</f>
        <v>0</v>
      </c>
      <c r="M374" s="99" t="e">
        <f>VLOOKUP(H374,'Input keuzevariabelen'!$F:$J,5,FALSE)</f>
        <v>#N/A</v>
      </c>
      <c r="N374" s="99" t="e">
        <f t="shared" si="44"/>
        <v>#N/A</v>
      </c>
      <c r="O374" s="107"/>
      <c r="P374" s="107"/>
      <c r="Q374" s="108"/>
      <c r="R374" s="99">
        <f>SUMIFS('Input keuzevariabelen'!$P:$P,'Input keuzevariabelen'!$M:$M,Data!H374)</f>
        <v>0</v>
      </c>
      <c r="S374" s="100" t="e">
        <f t="shared" si="45"/>
        <v>#N/A</v>
      </c>
    </row>
    <row r="375" spans="3:19" ht="17.399999999999999" thickTop="1" thickBot="1" x14ac:dyDescent="0.35">
      <c r="C375" s="135"/>
      <c r="D375" s="254" t="e">
        <f>VLOOKUP(C375,'Input keuzevariabelen'!$B:$C,2,FALSE)</f>
        <v>#N/A</v>
      </c>
      <c r="E375" s="130"/>
      <c r="F375" s="136"/>
      <c r="G375" s="98" t="e">
        <f>VLOOKUP(H375,'Input keuzevariabelen'!$F:$J,2,FALSE)</f>
        <v>#N/A</v>
      </c>
      <c r="H375" s="107"/>
      <c r="I375" s="107"/>
      <c r="J375" s="99" t="e">
        <f t="shared" si="43"/>
        <v>#N/A</v>
      </c>
      <c r="K375" s="99" t="e">
        <f>VLOOKUP(H375,'Input keuzevariabelen'!$F:$J,3,FALSE)</f>
        <v>#N/A</v>
      </c>
      <c r="L375" s="99">
        <f>SUMIFS('Input keuzevariabelen'!$I:$I,'Input keuzevariabelen'!$F:$F,Data!H375,'Input keuzevariabelen'!$K:$K,Data!E375)</f>
        <v>0</v>
      </c>
      <c r="M375" s="99" t="e">
        <f>VLOOKUP(H375,'Input keuzevariabelen'!$F:$J,5,FALSE)</f>
        <v>#N/A</v>
      </c>
      <c r="N375" s="99" t="e">
        <f t="shared" si="44"/>
        <v>#N/A</v>
      </c>
      <c r="O375" s="107"/>
      <c r="P375" s="107"/>
      <c r="Q375" s="108"/>
      <c r="R375" s="99">
        <f>SUMIFS('Input keuzevariabelen'!$P:$P,'Input keuzevariabelen'!$M:$M,Data!H375)</f>
        <v>0</v>
      </c>
      <c r="S375" s="100" t="e">
        <f t="shared" si="45"/>
        <v>#N/A</v>
      </c>
    </row>
    <row r="376" spans="3:19" ht="17.399999999999999" thickTop="1" thickBot="1" x14ac:dyDescent="0.35">
      <c r="C376" s="135"/>
      <c r="D376" s="254" t="e">
        <f>VLOOKUP(C376,'Input keuzevariabelen'!$B:$C,2,FALSE)</f>
        <v>#N/A</v>
      </c>
      <c r="E376" s="130"/>
      <c r="F376" s="136"/>
      <c r="G376" s="98" t="e">
        <f>VLOOKUP(H376,'Input keuzevariabelen'!$F:$J,2,FALSE)</f>
        <v>#N/A</v>
      </c>
      <c r="H376" s="107"/>
      <c r="I376" s="107"/>
      <c r="J376" s="99" t="e">
        <f t="shared" si="43"/>
        <v>#N/A</v>
      </c>
      <c r="K376" s="99" t="e">
        <f>VLOOKUP(H376,'Input keuzevariabelen'!$F:$J,3,FALSE)</f>
        <v>#N/A</v>
      </c>
      <c r="L376" s="99">
        <f>SUMIFS('Input keuzevariabelen'!$I:$I,'Input keuzevariabelen'!$F:$F,Data!H376,'Input keuzevariabelen'!$K:$K,Data!E376)</f>
        <v>0</v>
      </c>
      <c r="M376" s="99" t="e">
        <f>VLOOKUP(H376,'Input keuzevariabelen'!$F:$J,5,FALSE)</f>
        <v>#N/A</v>
      </c>
      <c r="N376" s="99" t="e">
        <f t="shared" si="44"/>
        <v>#N/A</v>
      </c>
      <c r="O376" s="107"/>
      <c r="P376" s="107"/>
      <c r="Q376" s="108"/>
      <c r="R376" s="99">
        <f>SUMIFS('Input keuzevariabelen'!$P:$P,'Input keuzevariabelen'!$M:$M,Data!H376)</f>
        <v>0</v>
      </c>
      <c r="S376" s="100" t="e">
        <f t="shared" si="45"/>
        <v>#N/A</v>
      </c>
    </row>
    <row r="377" spans="3:19" ht="17.399999999999999" thickTop="1" thickBot="1" x14ac:dyDescent="0.35">
      <c r="C377" s="135"/>
      <c r="D377" s="254" t="e">
        <f>VLOOKUP(C377,'Input keuzevariabelen'!$B:$C,2,FALSE)</f>
        <v>#N/A</v>
      </c>
      <c r="E377" s="130"/>
      <c r="F377" s="136"/>
      <c r="G377" s="98" t="e">
        <f>VLOOKUP(H377,'Input keuzevariabelen'!$F:$J,2,FALSE)</f>
        <v>#N/A</v>
      </c>
      <c r="H377" s="107"/>
      <c r="I377" s="107"/>
      <c r="J377" s="99" t="e">
        <f t="shared" si="43"/>
        <v>#N/A</v>
      </c>
      <c r="K377" s="99" t="e">
        <f>VLOOKUP(H377,'Input keuzevariabelen'!$F:$J,3,FALSE)</f>
        <v>#N/A</v>
      </c>
      <c r="L377" s="99">
        <f>SUMIFS('Input keuzevariabelen'!$I:$I,'Input keuzevariabelen'!$F:$F,Data!H377,'Input keuzevariabelen'!$K:$K,Data!E377)</f>
        <v>0</v>
      </c>
      <c r="M377" s="99" t="e">
        <f>VLOOKUP(H377,'Input keuzevariabelen'!$F:$J,5,FALSE)</f>
        <v>#N/A</v>
      </c>
      <c r="N377" s="99" t="e">
        <f t="shared" si="44"/>
        <v>#N/A</v>
      </c>
      <c r="O377" s="107"/>
      <c r="P377" s="107"/>
      <c r="Q377" s="108"/>
      <c r="R377" s="99">
        <f>SUMIFS('Input keuzevariabelen'!$P:$P,'Input keuzevariabelen'!$M:$M,Data!H377)</f>
        <v>0</v>
      </c>
      <c r="S377" s="100" t="e">
        <f t="shared" si="45"/>
        <v>#N/A</v>
      </c>
    </row>
    <row r="378" spans="3:19" ht="17.399999999999999" thickTop="1" thickBot="1" x14ac:dyDescent="0.35">
      <c r="C378" s="135"/>
      <c r="D378" s="254" t="e">
        <f>VLOOKUP(C378,'Input keuzevariabelen'!$B:$C,2,FALSE)</f>
        <v>#N/A</v>
      </c>
      <c r="E378" s="130"/>
      <c r="F378" s="136"/>
      <c r="G378" s="98" t="e">
        <f>VLOOKUP(H378,'Input keuzevariabelen'!$F:$J,2,FALSE)</f>
        <v>#N/A</v>
      </c>
      <c r="H378" s="107"/>
      <c r="I378" s="107"/>
      <c r="J378" s="99" t="e">
        <f t="shared" si="43"/>
        <v>#N/A</v>
      </c>
      <c r="K378" s="99" t="e">
        <f>VLOOKUP(H378,'Input keuzevariabelen'!$F:$J,3,FALSE)</f>
        <v>#N/A</v>
      </c>
      <c r="L378" s="99">
        <f>SUMIFS('Input keuzevariabelen'!$I:$I,'Input keuzevariabelen'!$F:$F,Data!H378,'Input keuzevariabelen'!$K:$K,Data!E378)</f>
        <v>0</v>
      </c>
      <c r="M378" s="99" t="e">
        <f>VLOOKUP(H378,'Input keuzevariabelen'!$F:$J,5,FALSE)</f>
        <v>#N/A</v>
      </c>
      <c r="N378" s="99" t="e">
        <f t="shared" si="44"/>
        <v>#N/A</v>
      </c>
      <c r="O378" s="107"/>
      <c r="P378" s="107"/>
      <c r="Q378" s="108"/>
      <c r="R378" s="99">
        <f>SUMIFS('Input keuzevariabelen'!$P:$P,'Input keuzevariabelen'!$M:$M,Data!H378)</f>
        <v>0</v>
      </c>
      <c r="S378" s="100" t="e">
        <f t="shared" si="45"/>
        <v>#N/A</v>
      </c>
    </row>
    <row r="379" spans="3:19" ht="17.399999999999999" thickTop="1" thickBot="1" x14ac:dyDescent="0.35">
      <c r="C379" s="135"/>
      <c r="D379" s="254" t="e">
        <f>VLOOKUP(C379,'Input keuzevariabelen'!$B:$C,2,FALSE)</f>
        <v>#N/A</v>
      </c>
      <c r="E379" s="130"/>
      <c r="F379" s="136"/>
      <c r="G379" s="98" t="e">
        <f>VLOOKUP(H379,'Input keuzevariabelen'!$F:$J,2,FALSE)</f>
        <v>#N/A</v>
      </c>
      <c r="H379" s="107"/>
      <c r="I379" s="107"/>
      <c r="J379" s="99" t="e">
        <f t="shared" ref="J379:J394" si="46">I379*D379</f>
        <v>#N/A</v>
      </c>
      <c r="K379" s="99" t="e">
        <f>VLOOKUP(H379,'Input keuzevariabelen'!$F:$J,3,FALSE)</f>
        <v>#N/A</v>
      </c>
      <c r="L379" s="99">
        <f>SUMIFS('Input keuzevariabelen'!$I:$I,'Input keuzevariabelen'!$F:$F,Data!H379,'Input keuzevariabelen'!$K:$K,Data!E379)</f>
        <v>0</v>
      </c>
      <c r="M379" s="99" t="e">
        <f>VLOOKUP(H379,'Input keuzevariabelen'!$F:$J,5,FALSE)</f>
        <v>#N/A</v>
      </c>
      <c r="N379" s="99" t="e">
        <f t="shared" ref="N379:N394" si="47">J379*L379/1000000</f>
        <v>#N/A</v>
      </c>
      <c r="O379" s="107"/>
      <c r="P379" s="107"/>
      <c r="Q379" s="108"/>
      <c r="R379" s="99">
        <f>SUMIFS('Input keuzevariabelen'!$P:$P,'Input keuzevariabelen'!$M:$M,Data!H379)</f>
        <v>0</v>
      </c>
      <c r="S379" s="100" t="e">
        <f t="shared" ref="S379:S394" si="48">J379*R379</f>
        <v>#N/A</v>
      </c>
    </row>
    <row r="380" spans="3:19" ht="17.399999999999999" thickTop="1" thickBot="1" x14ac:dyDescent="0.35">
      <c r="C380" s="135"/>
      <c r="D380" s="254" t="e">
        <f>VLOOKUP(C380,'Input keuzevariabelen'!$B:$C,2,FALSE)</f>
        <v>#N/A</v>
      </c>
      <c r="E380" s="130"/>
      <c r="F380" s="136"/>
      <c r="G380" s="98" t="e">
        <f>VLOOKUP(H380,'Input keuzevariabelen'!$F:$J,2,FALSE)</f>
        <v>#N/A</v>
      </c>
      <c r="H380" s="107"/>
      <c r="I380" s="107"/>
      <c r="J380" s="99" t="e">
        <f t="shared" si="46"/>
        <v>#N/A</v>
      </c>
      <c r="K380" s="99" t="e">
        <f>VLOOKUP(H380,'Input keuzevariabelen'!$F:$J,3,FALSE)</f>
        <v>#N/A</v>
      </c>
      <c r="L380" s="99">
        <f>SUMIFS('Input keuzevariabelen'!$I:$I,'Input keuzevariabelen'!$F:$F,Data!H380,'Input keuzevariabelen'!$K:$K,Data!E380)</f>
        <v>0</v>
      </c>
      <c r="M380" s="99" t="e">
        <f>VLOOKUP(H380,'Input keuzevariabelen'!$F:$J,5,FALSE)</f>
        <v>#N/A</v>
      </c>
      <c r="N380" s="99" t="e">
        <f t="shared" si="47"/>
        <v>#N/A</v>
      </c>
      <c r="O380" s="107"/>
      <c r="P380" s="107"/>
      <c r="Q380" s="108"/>
      <c r="R380" s="99">
        <f>SUMIFS('Input keuzevariabelen'!$P:$P,'Input keuzevariabelen'!$M:$M,Data!H380)</f>
        <v>0</v>
      </c>
      <c r="S380" s="100" t="e">
        <f t="shared" si="48"/>
        <v>#N/A</v>
      </c>
    </row>
    <row r="381" spans="3:19" ht="17.399999999999999" thickTop="1" thickBot="1" x14ac:dyDescent="0.35">
      <c r="C381" s="135"/>
      <c r="D381" s="254" t="e">
        <f>VLOOKUP(C381,'Input keuzevariabelen'!$B:$C,2,FALSE)</f>
        <v>#N/A</v>
      </c>
      <c r="E381" s="130"/>
      <c r="F381" s="136"/>
      <c r="G381" s="98" t="e">
        <f>VLOOKUP(H381,'Input keuzevariabelen'!$F:$J,2,FALSE)</f>
        <v>#N/A</v>
      </c>
      <c r="H381" s="107"/>
      <c r="I381" s="107"/>
      <c r="J381" s="99" t="e">
        <f t="shared" si="46"/>
        <v>#N/A</v>
      </c>
      <c r="K381" s="99" t="e">
        <f>VLOOKUP(H381,'Input keuzevariabelen'!$F:$J,3,FALSE)</f>
        <v>#N/A</v>
      </c>
      <c r="L381" s="99">
        <f>SUMIFS('Input keuzevariabelen'!$I:$I,'Input keuzevariabelen'!$F:$F,Data!H381,'Input keuzevariabelen'!$K:$K,Data!E381)</f>
        <v>0</v>
      </c>
      <c r="M381" s="99" t="e">
        <f>VLOOKUP(H381,'Input keuzevariabelen'!$F:$J,5,FALSE)</f>
        <v>#N/A</v>
      </c>
      <c r="N381" s="99" t="e">
        <f t="shared" si="47"/>
        <v>#N/A</v>
      </c>
      <c r="O381" s="107"/>
      <c r="P381" s="107"/>
      <c r="Q381" s="108"/>
      <c r="R381" s="99">
        <f>SUMIFS('Input keuzevariabelen'!$P:$P,'Input keuzevariabelen'!$M:$M,Data!H381)</f>
        <v>0</v>
      </c>
      <c r="S381" s="100" t="e">
        <f t="shared" si="48"/>
        <v>#N/A</v>
      </c>
    </row>
    <row r="382" spans="3:19" ht="17.399999999999999" thickTop="1" thickBot="1" x14ac:dyDescent="0.35">
      <c r="C382" s="135"/>
      <c r="D382" s="254" t="e">
        <f>VLOOKUP(C382,'Input keuzevariabelen'!$B:$C,2,FALSE)</f>
        <v>#N/A</v>
      </c>
      <c r="E382" s="130"/>
      <c r="F382" s="136"/>
      <c r="G382" s="98" t="e">
        <f>VLOOKUP(H382,'Input keuzevariabelen'!$F:$J,2,FALSE)</f>
        <v>#N/A</v>
      </c>
      <c r="H382" s="107"/>
      <c r="I382" s="107"/>
      <c r="J382" s="99" t="e">
        <f t="shared" si="46"/>
        <v>#N/A</v>
      </c>
      <c r="K382" s="99" t="e">
        <f>VLOOKUP(H382,'Input keuzevariabelen'!$F:$J,3,FALSE)</f>
        <v>#N/A</v>
      </c>
      <c r="L382" s="99">
        <f>SUMIFS('Input keuzevariabelen'!$I:$I,'Input keuzevariabelen'!$F:$F,Data!H382,'Input keuzevariabelen'!$K:$K,Data!E382)</f>
        <v>0</v>
      </c>
      <c r="M382" s="99" t="e">
        <f>VLOOKUP(H382,'Input keuzevariabelen'!$F:$J,5,FALSE)</f>
        <v>#N/A</v>
      </c>
      <c r="N382" s="99" t="e">
        <f t="shared" si="47"/>
        <v>#N/A</v>
      </c>
      <c r="O382" s="107"/>
      <c r="P382" s="107"/>
      <c r="Q382" s="108"/>
      <c r="R382" s="99">
        <f>SUMIFS('Input keuzevariabelen'!$P:$P,'Input keuzevariabelen'!$M:$M,Data!H382)</f>
        <v>0</v>
      </c>
      <c r="S382" s="100" t="e">
        <f t="shared" si="48"/>
        <v>#N/A</v>
      </c>
    </row>
    <row r="383" spans="3:19" ht="17.399999999999999" thickTop="1" thickBot="1" x14ac:dyDescent="0.35">
      <c r="C383" s="135"/>
      <c r="D383" s="254" t="e">
        <f>VLOOKUP(C383,'Input keuzevariabelen'!$B:$C,2,FALSE)</f>
        <v>#N/A</v>
      </c>
      <c r="E383" s="130"/>
      <c r="F383" s="136"/>
      <c r="G383" s="98" t="e">
        <f>VLOOKUP(H383,'Input keuzevariabelen'!$F:$J,2,FALSE)</f>
        <v>#N/A</v>
      </c>
      <c r="H383" s="107"/>
      <c r="I383" s="107"/>
      <c r="J383" s="99" t="e">
        <f t="shared" si="46"/>
        <v>#N/A</v>
      </c>
      <c r="K383" s="99" t="e">
        <f>VLOOKUP(H383,'Input keuzevariabelen'!$F:$J,3,FALSE)</f>
        <v>#N/A</v>
      </c>
      <c r="L383" s="99">
        <f>SUMIFS('Input keuzevariabelen'!$I:$I,'Input keuzevariabelen'!$F:$F,Data!H383,'Input keuzevariabelen'!$K:$K,Data!E383)</f>
        <v>0</v>
      </c>
      <c r="M383" s="99" t="e">
        <f>VLOOKUP(H383,'Input keuzevariabelen'!$F:$J,5,FALSE)</f>
        <v>#N/A</v>
      </c>
      <c r="N383" s="99" t="e">
        <f t="shared" si="47"/>
        <v>#N/A</v>
      </c>
      <c r="O383" s="107"/>
      <c r="P383" s="107"/>
      <c r="Q383" s="108"/>
      <c r="R383" s="99">
        <f>SUMIFS('Input keuzevariabelen'!$P:$P,'Input keuzevariabelen'!$M:$M,Data!H383)</f>
        <v>0</v>
      </c>
      <c r="S383" s="100" t="e">
        <f t="shared" si="48"/>
        <v>#N/A</v>
      </c>
    </row>
    <row r="384" spans="3:19" ht="17.399999999999999" thickTop="1" thickBot="1" x14ac:dyDescent="0.35">
      <c r="C384" s="135"/>
      <c r="D384" s="254" t="e">
        <f>VLOOKUP(C384,'Input keuzevariabelen'!$B:$C,2,FALSE)</f>
        <v>#N/A</v>
      </c>
      <c r="E384" s="130"/>
      <c r="F384" s="136"/>
      <c r="G384" s="98" t="e">
        <f>VLOOKUP(H384,'Input keuzevariabelen'!$F:$J,2,FALSE)</f>
        <v>#N/A</v>
      </c>
      <c r="H384" s="107"/>
      <c r="I384" s="107"/>
      <c r="J384" s="99" t="e">
        <f t="shared" si="46"/>
        <v>#N/A</v>
      </c>
      <c r="K384" s="99" t="e">
        <f>VLOOKUP(H384,'Input keuzevariabelen'!$F:$J,3,FALSE)</f>
        <v>#N/A</v>
      </c>
      <c r="L384" s="99">
        <f>SUMIFS('Input keuzevariabelen'!$I:$I,'Input keuzevariabelen'!$F:$F,Data!H384,'Input keuzevariabelen'!$K:$K,Data!E384)</f>
        <v>0</v>
      </c>
      <c r="M384" s="99" t="e">
        <f>VLOOKUP(H384,'Input keuzevariabelen'!$F:$J,5,FALSE)</f>
        <v>#N/A</v>
      </c>
      <c r="N384" s="99" t="e">
        <f t="shared" si="47"/>
        <v>#N/A</v>
      </c>
      <c r="O384" s="107"/>
      <c r="P384" s="107"/>
      <c r="Q384" s="108"/>
      <c r="R384" s="99">
        <f>SUMIFS('Input keuzevariabelen'!$P:$P,'Input keuzevariabelen'!$M:$M,Data!H384)</f>
        <v>0</v>
      </c>
      <c r="S384" s="100" t="e">
        <f t="shared" si="48"/>
        <v>#N/A</v>
      </c>
    </row>
    <row r="385" spans="3:19" ht="17.399999999999999" thickTop="1" thickBot="1" x14ac:dyDescent="0.35">
      <c r="C385" s="135"/>
      <c r="D385" s="254" t="e">
        <f>VLOOKUP(C385,'Input keuzevariabelen'!$B:$C,2,FALSE)</f>
        <v>#N/A</v>
      </c>
      <c r="E385" s="130"/>
      <c r="F385" s="136"/>
      <c r="G385" s="98" t="e">
        <f>VLOOKUP(H385,'Input keuzevariabelen'!$F:$J,2,FALSE)</f>
        <v>#N/A</v>
      </c>
      <c r="H385" s="107"/>
      <c r="I385" s="107"/>
      <c r="J385" s="99" t="e">
        <f t="shared" si="46"/>
        <v>#N/A</v>
      </c>
      <c r="K385" s="99" t="e">
        <f>VLOOKUP(H385,'Input keuzevariabelen'!$F:$J,3,FALSE)</f>
        <v>#N/A</v>
      </c>
      <c r="L385" s="99">
        <f>SUMIFS('Input keuzevariabelen'!$I:$I,'Input keuzevariabelen'!$F:$F,Data!H385,'Input keuzevariabelen'!$K:$K,Data!E385)</f>
        <v>0</v>
      </c>
      <c r="M385" s="99" t="e">
        <f>VLOOKUP(H385,'Input keuzevariabelen'!$F:$J,5,FALSE)</f>
        <v>#N/A</v>
      </c>
      <c r="N385" s="99" t="e">
        <f t="shared" si="47"/>
        <v>#N/A</v>
      </c>
      <c r="O385" s="107"/>
      <c r="P385" s="107"/>
      <c r="Q385" s="108"/>
      <c r="R385" s="99">
        <f>SUMIFS('Input keuzevariabelen'!$P:$P,'Input keuzevariabelen'!$M:$M,Data!H385)</f>
        <v>0</v>
      </c>
      <c r="S385" s="100" t="e">
        <f t="shared" si="48"/>
        <v>#N/A</v>
      </c>
    </row>
    <row r="386" spans="3:19" ht="17.399999999999999" thickTop="1" thickBot="1" x14ac:dyDescent="0.35">
      <c r="C386" s="135"/>
      <c r="D386" s="254" t="e">
        <f>VLOOKUP(C386,'Input keuzevariabelen'!$B:$C,2,FALSE)</f>
        <v>#N/A</v>
      </c>
      <c r="E386" s="130"/>
      <c r="F386" s="136"/>
      <c r="G386" s="98" t="e">
        <f>VLOOKUP(H386,'Input keuzevariabelen'!$F:$J,2,FALSE)</f>
        <v>#N/A</v>
      </c>
      <c r="H386" s="107"/>
      <c r="I386" s="107"/>
      <c r="J386" s="99" t="e">
        <f t="shared" si="46"/>
        <v>#N/A</v>
      </c>
      <c r="K386" s="99" t="e">
        <f>VLOOKUP(H386,'Input keuzevariabelen'!$F:$J,3,FALSE)</f>
        <v>#N/A</v>
      </c>
      <c r="L386" s="99">
        <f>SUMIFS('Input keuzevariabelen'!$I:$I,'Input keuzevariabelen'!$F:$F,Data!H386,'Input keuzevariabelen'!$K:$K,Data!E386)</f>
        <v>0</v>
      </c>
      <c r="M386" s="99" t="e">
        <f>VLOOKUP(H386,'Input keuzevariabelen'!$F:$J,5,FALSE)</f>
        <v>#N/A</v>
      </c>
      <c r="N386" s="99" t="e">
        <f t="shared" si="47"/>
        <v>#N/A</v>
      </c>
      <c r="O386" s="107"/>
      <c r="P386" s="107"/>
      <c r="Q386" s="108"/>
      <c r="R386" s="99">
        <f>SUMIFS('Input keuzevariabelen'!$P:$P,'Input keuzevariabelen'!$M:$M,Data!H386)</f>
        <v>0</v>
      </c>
      <c r="S386" s="100" t="e">
        <f t="shared" si="48"/>
        <v>#N/A</v>
      </c>
    </row>
    <row r="387" spans="3:19" ht="17.399999999999999" thickTop="1" thickBot="1" x14ac:dyDescent="0.35">
      <c r="C387" s="135"/>
      <c r="D387" s="254" t="e">
        <f>VLOOKUP(C387,'Input keuzevariabelen'!$B:$C,2,FALSE)</f>
        <v>#N/A</v>
      </c>
      <c r="E387" s="130"/>
      <c r="F387" s="136"/>
      <c r="G387" s="98" t="e">
        <f>VLOOKUP(H387,'Input keuzevariabelen'!$F:$J,2,FALSE)</f>
        <v>#N/A</v>
      </c>
      <c r="H387" s="107"/>
      <c r="I387" s="107"/>
      <c r="J387" s="99" t="e">
        <f t="shared" si="46"/>
        <v>#N/A</v>
      </c>
      <c r="K387" s="99" t="e">
        <f>VLOOKUP(H387,'Input keuzevariabelen'!$F:$J,3,FALSE)</f>
        <v>#N/A</v>
      </c>
      <c r="L387" s="99">
        <f>SUMIFS('Input keuzevariabelen'!$I:$I,'Input keuzevariabelen'!$F:$F,Data!H387,'Input keuzevariabelen'!$K:$K,Data!E387)</f>
        <v>0</v>
      </c>
      <c r="M387" s="99" t="e">
        <f>VLOOKUP(H387,'Input keuzevariabelen'!$F:$J,5,FALSE)</f>
        <v>#N/A</v>
      </c>
      <c r="N387" s="99" t="e">
        <f t="shared" si="47"/>
        <v>#N/A</v>
      </c>
      <c r="O387" s="107"/>
      <c r="P387" s="107"/>
      <c r="Q387" s="108"/>
      <c r="R387" s="99">
        <f>SUMIFS('Input keuzevariabelen'!$P:$P,'Input keuzevariabelen'!$M:$M,Data!H387)</f>
        <v>0</v>
      </c>
      <c r="S387" s="100" t="e">
        <f t="shared" si="48"/>
        <v>#N/A</v>
      </c>
    </row>
    <row r="388" spans="3:19" ht="17.399999999999999" thickTop="1" thickBot="1" x14ac:dyDescent="0.35">
      <c r="C388" s="135"/>
      <c r="D388" s="254" t="e">
        <f>VLOOKUP(C388,'Input keuzevariabelen'!$B:$C,2,FALSE)</f>
        <v>#N/A</v>
      </c>
      <c r="E388" s="130"/>
      <c r="F388" s="136"/>
      <c r="G388" s="98" t="e">
        <f>VLOOKUP(H388,'Input keuzevariabelen'!$F:$J,2,FALSE)</f>
        <v>#N/A</v>
      </c>
      <c r="H388" s="107"/>
      <c r="I388" s="107"/>
      <c r="J388" s="99" t="e">
        <f t="shared" si="46"/>
        <v>#N/A</v>
      </c>
      <c r="K388" s="99" t="e">
        <f>VLOOKUP(H388,'Input keuzevariabelen'!$F:$J,3,FALSE)</f>
        <v>#N/A</v>
      </c>
      <c r="L388" s="99">
        <f>SUMIFS('Input keuzevariabelen'!$I:$I,'Input keuzevariabelen'!$F:$F,Data!H388,'Input keuzevariabelen'!$K:$K,Data!E388)</f>
        <v>0</v>
      </c>
      <c r="M388" s="99" t="e">
        <f>VLOOKUP(H388,'Input keuzevariabelen'!$F:$J,5,FALSE)</f>
        <v>#N/A</v>
      </c>
      <c r="N388" s="99" t="e">
        <f t="shared" si="47"/>
        <v>#N/A</v>
      </c>
      <c r="O388" s="107"/>
      <c r="P388" s="107"/>
      <c r="Q388" s="108"/>
      <c r="R388" s="99">
        <f>SUMIFS('Input keuzevariabelen'!$P:$P,'Input keuzevariabelen'!$M:$M,Data!H388)</f>
        <v>0</v>
      </c>
      <c r="S388" s="100" t="e">
        <f t="shared" si="48"/>
        <v>#N/A</v>
      </c>
    </row>
    <row r="389" spans="3:19" ht="17.399999999999999" thickTop="1" thickBot="1" x14ac:dyDescent="0.35">
      <c r="C389" s="135"/>
      <c r="D389" s="254" t="e">
        <f>VLOOKUP(C389,'Input keuzevariabelen'!$B:$C,2,FALSE)</f>
        <v>#N/A</v>
      </c>
      <c r="E389" s="130"/>
      <c r="F389" s="136"/>
      <c r="G389" s="98" t="e">
        <f>VLOOKUP(H389,'Input keuzevariabelen'!$F:$J,2,FALSE)</f>
        <v>#N/A</v>
      </c>
      <c r="H389" s="107"/>
      <c r="I389" s="107"/>
      <c r="J389" s="99" t="e">
        <f t="shared" si="46"/>
        <v>#N/A</v>
      </c>
      <c r="K389" s="99" t="e">
        <f>VLOOKUP(H389,'Input keuzevariabelen'!$F:$J,3,FALSE)</f>
        <v>#N/A</v>
      </c>
      <c r="L389" s="99">
        <f>SUMIFS('Input keuzevariabelen'!$I:$I,'Input keuzevariabelen'!$F:$F,Data!H389,'Input keuzevariabelen'!$K:$K,Data!E389)</f>
        <v>0</v>
      </c>
      <c r="M389" s="99" t="e">
        <f>VLOOKUP(H389,'Input keuzevariabelen'!$F:$J,5,FALSE)</f>
        <v>#N/A</v>
      </c>
      <c r="N389" s="99" t="e">
        <f t="shared" si="47"/>
        <v>#N/A</v>
      </c>
      <c r="O389" s="107"/>
      <c r="P389" s="107"/>
      <c r="Q389" s="108"/>
      <c r="R389" s="99">
        <f>SUMIFS('Input keuzevariabelen'!$P:$P,'Input keuzevariabelen'!$M:$M,Data!H389)</f>
        <v>0</v>
      </c>
      <c r="S389" s="100" t="e">
        <f t="shared" si="48"/>
        <v>#N/A</v>
      </c>
    </row>
    <row r="390" spans="3:19" ht="17.399999999999999" thickTop="1" thickBot="1" x14ac:dyDescent="0.35">
      <c r="C390" s="135"/>
      <c r="D390" s="254" t="e">
        <f>VLOOKUP(C390,'Input keuzevariabelen'!$B:$C,2,FALSE)</f>
        <v>#N/A</v>
      </c>
      <c r="E390" s="130"/>
      <c r="F390" s="136"/>
      <c r="G390" s="98" t="e">
        <f>VLOOKUP(H390,'Input keuzevariabelen'!$F:$J,2,FALSE)</f>
        <v>#N/A</v>
      </c>
      <c r="H390" s="107"/>
      <c r="I390" s="107"/>
      <c r="J390" s="99" t="e">
        <f t="shared" si="46"/>
        <v>#N/A</v>
      </c>
      <c r="K390" s="99" t="e">
        <f>VLOOKUP(H390,'Input keuzevariabelen'!$F:$J,3,FALSE)</f>
        <v>#N/A</v>
      </c>
      <c r="L390" s="99">
        <f>SUMIFS('Input keuzevariabelen'!$I:$I,'Input keuzevariabelen'!$F:$F,Data!H390,'Input keuzevariabelen'!$K:$K,Data!E390)</f>
        <v>0</v>
      </c>
      <c r="M390" s="99" t="e">
        <f>VLOOKUP(H390,'Input keuzevariabelen'!$F:$J,5,FALSE)</f>
        <v>#N/A</v>
      </c>
      <c r="N390" s="99" t="e">
        <f t="shared" si="47"/>
        <v>#N/A</v>
      </c>
      <c r="O390" s="107"/>
      <c r="P390" s="107"/>
      <c r="Q390" s="108"/>
      <c r="R390" s="99">
        <f>SUMIFS('Input keuzevariabelen'!$P:$P,'Input keuzevariabelen'!$M:$M,Data!H390)</f>
        <v>0</v>
      </c>
      <c r="S390" s="100" t="e">
        <f t="shared" si="48"/>
        <v>#N/A</v>
      </c>
    </row>
    <row r="391" spans="3:19" ht="17.399999999999999" thickTop="1" thickBot="1" x14ac:dyDescent="0.35">
      <c r="C391" s="135"/>
      <c r="D391" s="254" t="e">
        <f>VLOOKUP(C391,'Input keuzevariabelen'!$B:$C,2,FALSE)</f>
        <v>#N/A</v>
      </c>
      <c r="E391" s="130"/>
      <c r="F391" s="136"/>
      <c r="G391" s="98" t="e">
        <f>VLOOKUP(H391,'Input keuzevariabelen'!$F:$J,2,FALSE)</f>
        <v>#N/A</v>
      </c>
      <c r="H391" s="107"/>
      <c r="I391" s="107"/>
      <c r="J391" s="99" t="e">
        <f t="shared" si="46"/>
        <v>#N/A</v>
      </c>
      <c r="K391" s="99" t="e">
        <f>VLOOKUP(H391,'Input keuzevariabelen'!$F:$J,3,FALSE)</f>
        <v>#N/A</v>
      </c>
      <c r="L391" s="99">
        <f>SUMIFS('Input keuzevariabelen'!$I:$I,'Input keuzevariabelen'!$F:$F,Data!H391,'Input keuzevariabelen'!$K:$K,Data!E391)</f>
        <v>0</v>
      </c>
      <c r="M391" s="99" t="e">
        <f>VLOOKUP(H391,'Input keuzevariabelen'!$F:$J,5,FALSE)</f>
        <v>#N/A</v>
      </c>
      <c r="N391" s="99" t="e">
        <f t="shared" si="47"/>
        <v>#N/A</v>
      </c>
      <c r="O391" s="107"/>
      <c r="P391" s="107"/>
      <c r="Q391" s="108"/>
      <c r="R391" s="99">
        <f>SUMIFS('Input keuzevariabelen'!$P:$P,'Input keuzevariabelen'!$M:$M,Data!H391)</f>
        <v>0</v>
      </c>
      <c r="S391" s="100" t="e">
        <f t="shared" si="48"/>
        <v>#N/A</v>
      </c>
    </row>
    <row r="392" spans="3:19" ht="17.399999999999999" thickTop="1" thickBot="1" x14ac:dyDescent="0.35">
      <c r="C392" s="135"/>
      <c r="D392" s="254" t="e">
        <f>VLOOKUP(C392,'Input keuzevariabelen'!$B:$C,2,FALSE)</f>
        <v>#N/A</v>
      </c>
      <c r="E392" s="130"/>
      <c r="F392" s="136"/>
      <c r="G392" s="98" t="e">
        <f>VLOOKUP(H392,'Input keuzevariabelen'!$F:$J,2,FALSE)</f>
        <v>#N/A</v>
      </c>
      <c r="H392" s="107"/>
      <c r="I392" s="107"/>
      <c r="J392" s="99" t="e">
        <f t="shared" si="46"/>
        <v>#N/A</v>
      </c>
      <c r="K392" s="99" t="e">
        <f>VLOOKUP(H392,'Input keuzevariabelen'!$F:$J,3,FALSE)</f>
        <v>#N/A</v>
      </c>
      <c r="L392" s="99">
        <f>SUMIFS('Input keuzevariabelen'!$I:$I,'Input keuzevariabelen'!$F:$F,Data!H392,'Input keuzevariabelen'!$K:$K,Data!E392)</f>
        <v>0</v>
      </c>
      <c r="M392" s="99" t="e">
        <f>VLOOKUP(H392,'Input keuzevariabelen'!$F:$J,5,FALSE)</f>
        <v>#N/A</v>
      </c>
      <c r="N392" s="99" t="e">
        <f t="shared" si="47"/>
        <v>#N/A</v>
      </c>
      <c r="O392" s="107"/>
      <c r="P392" s="107"/>
      <c r="Q392" s="108"/>
      <c r="R392" s="99">
        <f>SUMIFS('Input keuzevariabelen'!$P:$P,'Input keuzevariabelen'!$M:$M,Data!H392)</f>
        <v>0</v>
      </c>
      <c r="S392" s="100" t="e">
        <f t="shared" si="48"/>
        <v>#N/A</v>
      </c>
    </row>
    <row r="393" spans="3:19" ht="17.399999999999999" thickTop="1" thickBot="1" x14ac:dyDescent="0.35">
      <c r="C393" s="135"/>
      <c r="D393" s="254" t="e">
        <f>VLOOKUP(C393,'Input keuzevariabelen'!$B:$C,2,FALSE)</f>
        <v>#N/A</v>
      </c>
      <c r="E393" s="130"/>
      <c r="F393" s="136"/>
      <c r="G393" s="98" t="e">
        <f>VLOOKUP(H393,'Input keuzevariabelen'!$F:$J,2,FALSE)</f>
        <v>#N/A</v>
      </c>
      <c r="H393" s="107"/>
      <c r="I393" s="107"/>
      <c r="J393" s="99" t="e">
        <f t="shared" si="46"/>
        <v>#N/A</v>
      </c>
      <c r="K393" s="99" t="e">
        <f>VLOOKUP(H393,'Input keuzevariabelen'!$F:$J,3,FALSE)</f>
        <v>#N/A</v>
      </c>
      <c r="L393" s="99">
        <f>SUMIFS('Input keuzevariabelen'!$I:$I,'Input keuzevariabelen'!$F:$F,Data!H393,'Input keuzevariabelen'!$K:$K,Data!E393)</f>
        <v>0</v>
      </c>
      <c r="M393" s="99" t="e">
        <f>VLOOKUP(H393,'Input keuzevariabelen'!$F:$J,5,FALSE)</f>
        <v>#N/A</v>
      </c>
      <c r="N393" s="99" t="e">
        <f t="shared" si="47"/>
        <v>#N/A</v>
      </c>
      <c r="O393" s="107"/>
      <c r="P393" s="107"/>
      <c r="Q393" s="108"/>
      <c r="R393" s="99">
        <f>SUMIFS('Input keuzevariabelen'!$P:$P,'Input keuzevariabelen'!$M:$M,Data!H393)</f>
        <v>0</v>
      </c>
      <c r="S393" s="100" t="e">
        <f t="shared" si="48"/>
        <v>#N/A</v>
      </c>
    </row>
    <row r="394" spans="3:19" ht="17.399999999999999" thickTop="1" thickBot="1" x14ac:dyDescent="0.35">
      <c r="C394" s="138"/>
      <c r="D394" s="254" t="e">
        <f>VLOOKUP(C394,'Input keuzevariabelen'!$B:$C,2,FALSE)</f>
        <v>#N/A</v>
      </c>
      <c r="E394" s="130"/>
      <c r="F394" s="139"/>
      <c r="G394" s="98" t="e">
        <f>VLOOKUP(H394,'Input keuzevariabelen'!$F:$J,2,FALSE)</f>
        <v>#N/A</v>
      </c>
      <c r="H394" s="111"/>
      <c r="I394" s="111"/>
      <c r="J394" s="99" t="e">
        <f t="shared" si="46"/>
        <v>#N/A</v>
      </c>
      <c r="K394" s="99" t="e">
        <f>VLOOKUP(H394,'Input keuzevariabelen'!$F:$J,3,FALSE)</f>
        <v>#N/A</v>
      </c>
      <c r="L394" s="99">
        <f>SUMIFS('Input keuzevariabelen'!$I:$I,'Input keuzevariabelen'!$F:$F,Data!H394,'Input keuzevariabelen'!$K:$K,Data!E394)</f>
        <v>0</v>
      </c>
      <c r="M394" s="99" t="e">
        <f>VLOOKUP(H394,'Input keuzevariabelen'!$F:$J,5,FALSE)</f>
        <v>#N/A</v>
      </c>
      <c r="N394" s="99" t="e">
        <f t="shared" si="47"/>
        <v>#N/A</v>
      </c>
      <c r="O394" s="111"/>
      <c r="P394" s="111"/>
      <c r="Q394" s="112"/>
      <c r="R394" s="99">
        <f>SUMIFS('Input keuzevariabelen'!$P:$P,'Input keuzevariabelen'!$M:$M,Data!H394)</f>
        <v>0</v>
      </c>
      <c r="S394" s="100" t="e">
        <f t="shared" si="48"/>
        <v>#N/A</v>
      </c>
    </row>
    <row r="395" spans="3:19" ht="16.8" thickTop="1" x14ac:dyDescent="0.3"/>
    <row r="396" spans="3:19" x14ac:dyDescent="0.3">
      <c r="C396" s="2"/>
      <c r="D396" s="37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3:19" x14ac:dyDescent="0.3">
      <c r="C397" s="2"/>
      <c r="D397" s="37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</sheetData>
  <autoFilter ref="C7:S394" xr:uid="{D1FDDC59-4C53-4BAA-9B17-E6CA00B66D2A}"/>
  <mergeCells count="1">
    <mergeCell ref="C6:S6"/>
  </mergeCells>
  <phoneticPr fontId="44" type="noConversion"/>
  <conditionalFormatting sqref="C8:S394">
    <cfRule type="containsBlanks" dxfId="1" priority="1">
      <formula>LEN(TRIM(C8))=0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429260A-6EF0-4BC8-9B4B-48365F73BFEE}">
          <x14:formula1>
            <xm:f>'Input keuzevariabelen'!$D$11:$D$21</xm:f>
          </x14:formula1>
          <xm:sqref>E162:E394</xm:sqref>
        </x14:dataValidation>
        <x14:dataValidation type="list" allowBlank="1" showInputMessage="1" showErrorMessage="1" xr:uid="{376370E9-B716-0E44-ACB6-AD5F8DA71E68}">
          <x14:formula1>
            <xm:f>'Input keuzevariabelen'!$D$11:$D$18</xm:f>
          </x14:formula1>
          <xm:sqref>E8:E161</xm:sqref>
        </x14:dataValidation>
        <x14:dataValidation type="list" allowBlank="1" showInputMessage="1" showErrorMessage="1" xr:uid="{8EDA6948-714B-429B-A935-E2011E63EF1F}">
          <x14:formula1>
            <xm:f>'Input keuzevariabelen'!$B$11:$B$20</xm:f>
          </x14:formula1>
          <xm:sqref>C8:C394</xm:sqref>
        </x14:dataValidation>
        <x14:dataValidation type="list" allowBlank="1" showInputMessage="1" showErrorMessage="1" xr:uid="{C558C1F0-EB1E-4E2B-AFD0-58C0B289B876}">
          <x14:formula1>
            <xm:f>'Input keuzevariabelen'!$E$11:$E$12</xm:f>
          </x14:formula1>
          <xm:sqref>F8:F394</xm:sqref>
        </x14:dataValidation>
        <x14:dataValidation type="list" allowBlank="1" showInputMessage="1" showErrorMessage="1" xr:uid="{328292F0-D400-4BC3-8915-8D6C70EF9EFE}">
          <x14:formula1>
            <xm:f>'Input keuzevariabelen'!$F$11:$F$32</xm:f>
          </x14:formula1>
          <xm:sqref>H8:H394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41"/>
  <sheetViews>
    <sheetView showGridLines="0" topLeftCell="J144" zoomScale="115" zoomScaleNormal="115" workbookViewId="0">
      <selection activeCell="V17" sqref="V17"/>
    </sheetView>
  </sheetViews>
  <sheetFormatPr defaultColWidth="12.5" defaultRowHeight="15" customHeight="1" x14ac:dyDescent="0.3"/>
  <cols>
    <col min="1" max="1" width="14.8984375" style="3" customWidth="1"/>
    <col min="2" max="2" width="34.5" style="3" customWidth="1"/>
    <col min="3" max="3" width="34.5" style="252" customWidth="1"/>
    <col min="4" max="4" width="19" style="3" customWidth="1"/>
    <col min="5" max="5" width="21.5" style="3" bestFit="1" customWidth="1"/>
    <col min="6" max="6" width="46.5" style="3" bestFit="1" customWidth="1"/>
    <col min="7" max="7" width="10" style="3" bestFit="1" customWidth="1"/>
    <col min="8" max="8" width="11.3984375" style="3" bestFit="1" customWidth="1"/>
    <col min="9" max="9" width="20" style="3" bestFit="1" customWidth="1"/>
    <col min="10" max="10" width="17" style="3" bestFit="1" customWidth="1"/>
    <col min="11" max="12" width="7.5" style="3" customWidth="1"/>
    <col min="13" max="13" width="47.5" style="3" customWidth="1"/>
    <col min="14" max="14" width="11.59765625" style="3" customWidth="1"/>
    <col min="15" max="15" width="14.3984375" style="3" customWidth="1"/>
    <col min="16" max="16" width="24.8984375" style="3" customWidth="1"/>
    <col min="17" max="26" width="7.5" style="3" customWidth="1"/>
    <col min="27" max="16384" width="12.5" style="3"/>
  </cols>
  <sheetData>
    <row r="1" spans="1:26" ht="14.25" customHeight="1" x14ac:dyDescent="0.3">
      <c r="A1" s="2"/>
      <c r="B1" s="2"/>
      <c r="C1" s="3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x14ac:dyDescent="0.3">
      <c r="A2" s="2"/>
      <c r="B2" s="2"/>
      <c r="C2" s="37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45.75" customHeight="1" x14ac:dyDescent="0.3">
      <c r="A3" s="2"/>
      <c r="B3" s="2"/>
      <c r="C3" s="308" t="s">
        <v>162</v>
      </c>
      <c r="D3" s="269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 x14ac:dyDescent="0.3">
      <c r="A4" s="2"/>
      <c r="B4" s="2"/>
      <c r="C4" s="37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">
      <c r="A5" s="2"/>
      <c r="B5" s="2"/>
      <c r="C5" s="37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x14ac:dyDescent="0.3">
      <c r="A6" s="2"/>
      <c r="B6" s="2"/>
      <c r="C6" s="37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">
      <c r="A7" s="2"/>
      <c r="B7" s="2"/>
      <c r="C7" s="37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">
      <c r="A8" s="2"/>
      <c r="B8" s="2"/>
      <c r="C8" s="3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 thickBot="1" x14ac:dyDescent="0.35">
      <c r="A9" s="2"/>
      <c r="B9" s="374" t="s">
        <v>163</v>
      </c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1.9" customHeight="1" thickTop="1" thickBot="1" x14ac:dyDescent="0.35">
      <c r="A10" s="2"/>
      <c r="B10" s="113" t="s">
        <v>164</v>
      </c>
      <c r="C10" s="258" t="s">
        <v>140</v>
      </c>
      <c r="D10" s="114" t="s">
        <v>165</v>
      </c>
      <c r="E10" s="114" t="s">
        <v>142</v>
      </c>
      <c r="F10" s="114" t="s">
        <v>144</v>
      </c>
      <c r="G10" s="115" t="s">
        <v>166</v>
      </c>
      <c r="H10" s="114" t="s">
        <v>18</v>
      </c>
      <c r="I10" s="114" t="s">
        <v>147</v>
      </c>
      <c r="J10" s="114" t="s">
        <v>18</v>
      </c>
      <c r="K10" s="155" t="s">
        <v>141</v>
      </c>
      <c r="L10" s="247"/>
      <c r="M10" s="114" t="s">
        <v>167</v>
      </c>
      <c r="N10" s="115" t="s">
        <v>166</v>
      </c>
      <c r="O10" s="114" t="s">
        <v>18</v>
      </c>
      <c r="P10" s="114" t="s">
        <v>168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thickTop="1" thickBot="1" x14ac:dyDescent="0.35">
      <c r="A11" s="2"/>
      <c r="B11" s="125" t="s">
        <v>11</v>
      </c>
      <c r="C11" s="255">
        <v>1</v>
      </c>
      <c r="D11" s="87">
        <v>2019</v>
      </c>
      <c r="E11" s="87" t="s">
        <v>85</v>
      </c>
      <c r="F11" s="87" t="s">
        <v>169</v>
      </c>
      <c r="G11" s="87" t="s">
        <v>170</v>
      </c>
      <c r="H11" s="157"/>
      <c r="I11" s="157"/>
      <c r="J11" s="157"/>
      <c r="K11" s="157"/>
      <c r="L11" s="248"/>
      <c r="M11" s="277" t="s">
        <v>171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thickBot="1" x14ac:dyDescent="0.35">
      <c r="A12" s="2"/>
      <c r="B12" s="103" t="s">
        <v>64</v>
      </c>
      <c r="C12" s="256">
        <v>1</v>
      </c>
      <c r="D12" s="85">
        <f>D11+1</f>
        <v>2020</v>
      </c>
      <c r="E12" s="85" t="s">
        <v>13</v>
      </c>
      <c r="F12" s="85" t="s">
        <v>172</v>
      </c>
      <c r="G12" s="85" t="s">
        <v>170</v>
      </c>
      <c r="H12" s="270"/>
      <c r="I12" s="270"/>
      <c r="J12" s="270"/>
      <c r="K12" s="270"/>
      <c r="L12" s="10"/>
      <c r="M12" s="277" t="s">
        <v>173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thickBot="1" x14ac:dyDescent="0.35">
      <c r="A13" s="2"/>
      <c r="B13" s="106" t="s">
        <v>174</v>
      </c>
      <c r="C13" s="257">
        <v>1</v>
      </c>
      <c r="D13" s="85">
        <f t="shared" ref="D13:D21" si="0">D12+1</f>
        <v>2021</v>
      </c>
      <c r="E13" s="96"/>
      <c r="F13" s="152" t="s">
        <v>175</v>
      </c>
      <c r="G13" s="152" t="s">
        <v>170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thickBot="1" x14ac:dyDescent="0.35">
      <c r="A14" s="2"/>
      <c r="B14" s="106"/>
      <c r="C14" s="257"/>
      <c r="D14" s="85">
        <f t="shared" si="0"/>
        <v>2022</v>
      </c>
      <c r="E14" s="96"/>
      <c r="F14" s="249"/>
      <c r="G14" s="249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thickTop="1" thickBot="1" x14ac:dyDescent="0.35">
      <c r="A15" s="2"/>
      <c r="B15" s="103"/>
      <c r="C15" s="256"/>
      <c r="D15" s="85">
        <f t="shared" si="0"/>
        <v>2023</v>
      </c>
      <c r="E15" s="96"/>
      <c r="F15" s="87" t="s">
        <v>21</v>
      </c>
      <c r="G15" s="87">
        <v>1</v>
      </c>
      <c r="H15" s="87" t="s">
        <v>176</v>
      </c>
      <c r="I15" s="87">
        <v>1884</v>
      </c>
      <c r="J15" s="88" t="s">
        <v>177</v>
      </c>
      <c r="K15" s="106">
        <v>2015</v>
      </c>
      <c r="L15" s="2"/>
      <c r="M15" s="87" t="s">
        <v>21</v>
      </c>
      <c r="N15" s="87">
        <v>1</v>
      </c>
      <c r="O15" s="87" t="s">
        <v>176</v>
      </c>
      <c r="P15" s="87">
        <v>3.1649999999999998E-2</v>
      </c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thickBot="1" x14ac:dyDescent="0.35">
      <c r="A16" s="2"/>
      <c r="B16" s="103"/>
      <c r="C16" s="256"/>
      <c r="D16" s="85">
        <f t="shared" si="0"/>
        <v>2024</v>
      </c>
      <c r="E16" s="96"/>
      <c r="F16" s="85" t="s">
        <v>23</v>
      </c>
      <c r="G16" s="85">
        <v>1</v>
      </c>
      <c r="H16" s="85" t="s">
        <v>24</v>
      </c>
      <c r="I16" s="85">
        <v>3309</v>
      </c>
      <c r="J16" s="90" t="s">
        <v>178</v>
      </c>
      <c r="K16" s="106">
        <v>2015</v>
      </c>
      <c r="L16" s="2"/>
      <c r="M16" s="152" t="s">
        <v>179</v>
      </c>
      <c r="N16" s="152">
        <v>1</v>
      </c>
      <c r="O16" s="152" t="s">
        <v>24</v>
      </c>
      <c r="P16" s="152">
        <v>2.3099999999999999E-2</v>
      </c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thickBot="1" x14ac:dyDescent="0.35">
      <c r="A17" s="2"/>
      <c r="B17" s="106"/>
      <c r="C17" s="257"/>
      <c r="D17" s="85">
        <f t="shared" si="0"/>
        <v>2025</v>
      </c>
      <c r="E17" s="96"/>
      <c r="F17" s="85" t="s">
        <v>25</v>
      </c>
      <c r="G17" s="85">
        <v>1</v>
      </c>
      <c r="H17" s="85" t="s">
        <v>24</v>
      </c>
      <c r="I17" s="85">
        <v>3309</v>
      </c>
      <c r="J17" s="90" t="s">
        <v>178</v>
      </c>
      <c r="K17" s="106">
        <v>2015</v>
      </c>
      <c r="L17" s="2"/>
      <c r="M17" s="85" t="s">
        <v>23</v>
      </c>
      <c r="N17" s="85">
        <v>1</v>
      </c>
      <c r="O17" s="85" t="s">
        <v>24</v>
      </c>
      <c r="P17" s="85">
        <v>3.5448E-2</v>
      </c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thickBot="1" x14ac:dyDescent="0.35">
      <c r="A18" s="2"/>
      <c r="B18" s="106"/>
      <c r="C18" s="257"/>
      <c r="D18" s="85">
        <f t="shared" si="0"/>
        <v>2026</v>
      </c>
      <c r="E18" s="96"/>
      <c r="F18" s="85" t="s">
        <v>26</v>
      </c>
      <c r="G18" s="85">
        <v>1</v>
      </c>
      <c r="H18" s="85" t="s">
        <v>24</v>
      </c>
      <c r="I18" s="85">
        <v>2884</v>
      </c>
      <c r="J18" s="90" t="s">
        <v>178</v>
      </c>
      <c r="K18" s="106">
        <v>2015</v>
      </c>
      <c r="L18" s="2"/>
      <c r="M18" s="85" t="s">
        <v>25</v>
      </c>
      <c r="N18" s="85">
        <v>1</v>
      </c>
      <c r="O18" s="85" t="s">
        <v>24</v>
      </c>
      <c r="P18" s="85">
        <v>3.5448E-2</v>
      </c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thickBot="1" x14ac:dyDescent="0.35">
      <c r="A19" s="2"/>
      <c r="B19" s="103"/>
      <c r="C19" s="256"/>
      <c r="D19" s="85">
        <f t="shared" si="0"/>
        <v>2027</v>
      </c>
      <c r="E19" s="96"/>
      <c r="F19" s="85" t="s">
        <v>27</v>
      </c>
      <c r="G19" s="85">
        <v>1</v>
      </c>
      <c r="H19" s="85" t="s">
        <v>24</v>
      </c>
      <c r="I19" s="85">
        <v>345</v>
      </c>
      <c r="J19" s="90" t="s">
        <v>178</v>
      </c>
      <c r="K19" s="106">
        <v>2015</v>
      </c>
      <c r="L19" s="2"/>
      <c r="M19" s="85" t="s">
        <v>26</v>
      </c>
      <c r="N19" s="85">
        <v>1</v>
      </c>
      <c r="O19" s="85" t="s">
        <v>24</v>
      </c>
      <c r="P19" s="85">
        <v>3.2916000000000001E-2</v>
      </c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thickBot="1" x14ac:dyDescent="0.35">
      <c r="A20" s="2"/>
      <c r="B20" s="103"/>
      <c r="C20" s="256"/>
      <c r="D20" s="85">
        <f t="shared" si="0"/>
        <v>2028</v>
      </c>
      <c r="E20" s="96"/>
      <c r="F20" s="85" t="s">
        <v>67</v>
      </c>
      <c r="G20" s="85">
        <v>1</v>
      </c>
      <c r="H20" s="85" t="s">
        <v>44</v>
      </c>
      <c r="I20" s="85">
        <v>282</v>
      </c>
      <c r="J20" s="147" t="s">
        <v>180</v>
      </c>
      <c r="K20" s="106">
        <v>2015</v>
      </c>
      <c r="L20" s="2"/>
      <c r="M20" s="85" t="s">
        <v>27</v>
      </c>
      <c r="N20" s="85">
        <v>1</v>
      </c>
      <c r="O20" s="85" t="s">
        <v>24</v>
      </c>
      <c r="P20" s="85">
        <v>3.4000000000000002E-2</v>
      </c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 thickBot="1" x14ac:dyDescent="0.35">
      <c r="A21" s="2"/>
      <c r="B21" s="106"/>
      <c r="C21" s="257"/>
      <c r="D21" s="85">
        <f t="shared" si="0"/>
        <v>2029</v>
      </c>
      <c r="E21" s="96"/>
      <c r="F21" s="85" t="s">
        <v>33</v>
      </c>
      <c r="G21" s="85">
        <v>2</v>
      </c>
      <c r="H21" s="85" t="s">
        <v>34</v>
      </c>
      <c r="I21" s="85">
        <v>526</v>
      </c>
      <c r="J21" s="90" t="s">
        <v>181</v>
      </c>
      <c r="K21" s="106">
        <v>2015</v>
      </c>
      <c r="L21" s="2"/>
      <c r="M21" s="85" t="s">
        <v>28</v>
      </c>
      <c r="N21" s="85">
        <v>1</v>
      </c>
      <c r="O21" s="85" t="s">
        <v>24</v>
      </c>
      <c r="P21" s="85">
        <v>3.0067499999999997E-2</v>
      </c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thickBot="1" x14ac:dyDescent="0.35">
      <c r="A22" s="2"/>
      <c r="B22" s="117"/>
      <c r="C22" s="259"/>
      <c r="D22" s="96"/>
      <c r="E22" s="96"/>
      <c r="F22" s="85" t="s">
        <v>35</v>
      </c>
      <c r="G22" s="85">
        <v>2</v>
      </c>
      <c r="H22" s="85" t="s">
        <v>34</v>
      </c>
      <c r="I22" s="85">
        <v>526</v>
      </c>
      <c r="J22" s="90" t="s">
        <v>181</v>
      </c>
      <c r="K22" s="106">
        <v>2015</v>
      </c>
      <c r="L22" s="2"/>
      <c r="M22" s="85" t="s">
        <v>29</v>
      </c>
      <c r="N22" s="85">
        <v>1</v>
      </c>
      <c r="O22" s="85" t="s">
        <v>30</v>
      </c>
      <c r="P22" s="85">
        <v>3.7999999999999999E-2</v>
      </c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thickBot="1" x14ac:dyDescent="0.35">
      <c r="A23" s="2"/>
      <c r="B23" s="117"/>
      <c r="C23" s="259"/>
      <c r="D23" s="96"/>
      <c r="E23" s="96"/>
      <c r="F23" s="85" t="s">
        <v>36</v>
      </c>
      <c r="G23" s="85">
        <v>2</v>
      </c>
      <c r="H23" s="85" t="s">
        <v>34</v>
      </c>
      <c r="I23" s="85">
        <v>526</v>
      </c>
      <c r="J23" s="90" t="s">
        <v>181</v>
      </c>
      <c r="K23" s="106">
        <v>2015</v>
      </c>
      <c r="L23" s="2"/>
      <c r="M23" s="85" t="s">
        <v>37</v>
      </c>
      <c r="N23" s="85">
        <v>2</v>
      </c>
      <c r="O23" s="85" t="s">
        <v>34</v>
      </c>
      <c r="P23" s="85">
        <v>3.5999999999999999E-3</v>
      </c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thickBot="1" x14ac:dyDescent="0.35">
      <c r="A24" s="2"/>
      <c r="B24" s="117"/>
      <c r="C24" s="259"/>
      <c r="D24" s="96"/>
      <c r="E24" s="96"/>
      <c r="F24" s="85" t="s">
        <v>37</v>
      </c>
      <c r="G24" s="85">
        <v>2</v>
      </c>
      <c r="H24" s="85" t="s">
        <v>34</v>
      </c>
      <c r="I24" s="85">
        <v>526</v>
      </c>
      <c r="J24" s="90" t="s">
        <v>181</v>
      </c>
      <c r="K24" s="106">
        <v>2015</v>
      </c>
      <c r="L24" s="2"/>
      <c r="M24" s="85" t="s">
        <v>38</v>
      </c>
      <c r="N24" s="85">
        <v>2</v>
      </c>
      <c r="O24" s="85" t="s">
        <v>34</v>
      </c>
      <c r="P24" s="85">
        <v>3.5999999999999999E-3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thickBot="1" x14ac:dyDescent="0.35">
      <c r="A25" s="2"/>
      <c r="B25" s="117"/>
      <c r="C25" s="259"/>
      <c r="D25" s="96"/>
      <c r="E25" s="96"/>
      <c r="F25" s="85" t="s">
        <v>38</v>
      </c>
      <c r="G25" s="85">
        <v>2</v>
      </c>
      <c r="H25" s="85" t="s">
        <v>34</v>
      </c>
      <c r="I25" s="85">
        <v>0</v>
      </c>
      <c r="J25" s="90" t="s">
        <v>181</v>
      </c>
      <c r="K25" s="106">
        <v>2015</v>
      </c>
      <c r="L25" s="2"/>
      <c r="M25" s="85" t="s">
        <v>39</v>
      </c>
      <c r="N25" s="85">
        <v>2</v>
      </c>
      <c r="O25" s="85" t="s">
        <v>34</v>
      </c>
      <c r="P25" s="85">
        <v>3.5999999999999999E-3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thickBot="1" x14ac:dyDescent="0.35">
      <c r="A26" s="2"/>
      <c r="B26" s="117"/>
      <c r="C26" s="259"/>
      <c r="D26" s="96"/>
      <c r="E26" s="96"/>
      <c r="F26" s="85" t="s">
        <v>39</v>
      </c>
      <c r="G26" s="85">
        <v>2</v>
      </c>
      <c r="H26" s="85" t="s">
        <v>34</v>
      </c>
      <c r="I26" s="85">
        <v>526</v>
      </c>
      <c r="J26" s="90" t="s">
        <v>181</v>
      </c>
      <c r="K26" s="106">
        <v>2015</v>
      </c>
      <c r="L26" s="2"/>
      <c r="M26" s="85" t="s">
        <v>33</v>
      </c>
      <c r="N26" s="85">
        <v>2</v>
      </c>
      <c r="O26" s="85" t="s">
        <v>34</v>
      </c>
      <c r="P26" s="85">
        <v>3.5999999999999999E-3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thickBot="1" x14ac:dyDescent="0.35">
      <c r="A27" s="2"/>
      <c r="B27" s="117"/>
      <c r="C27" s="259"/>
      <c r="D27" s="97"/>
      <c r="E27" s="97"/>
      <c r="F27" s="85" t="s">
        <v>114</v>
      </c>
      <c r="G27" s="85">
        <v>2</v>
      </c>
      <c r="H27" s="85" t="s">
        <v>40</v>
      </c>
      <c r="I27" s="85">
        <v>11300</v>
      </c>
      <c r="J27" s="90" t="s">
        <v>182</v>
      </c>
      <c r="K27" s="106">
        <v>2015</v>
      </c>
      <c r="L27" s="2"/>
      <c r="M27" s="85" t="s">
        <v>35</v>
      </c>
      <c r="N27" s="85">
        <v>2</v>
      </c>
      <c r="O27" s="85" t="s">
        <v>34</v>
      </c>
      <c r="P27" s="85">
        <v>3.5999999999999999E-3</v>
      </c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thickTop="1" thickBot="1" x14ac:dyDescent="0.35">
      <c r="A28" s="2"/>
      <c r="B28" s="117"/>
      <c r="C28" s="259"/>
      <c r="D28" s="118"/>
      <c r="E28" s="118"/>
      <c r="F28" s="85" t="s">
        <v>43</v>
      </c>
      <c r="G28" s="116" t="s">
        <v>183</v>
      </c>
      <c r="H28" s="85" t="s">
        <v>44</v>
      </c>
      <c r="I28" s="85">
        <v>220</v>
      </c>
      <c r="J28" s="90" t="s">
        <v>180</v>
      </c>
      <c r="K28" s="106">
        <v>2015</v>
      </c>
      <c r="L28" s="2"/>
      <c r="M28" s="85" t="s">
        <v>36</v>
      </c>
      <c r="N28" s="85">
        <v>2</v>
      </c>
      <c r="O28" s="85" t="s">
        <v>34</v>
      </c>
      <c r="P28" s="85">
        <v>3.5999999999999999E-3</v>
      </c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thickBot="1" x14ac:dyDescent="0.35">
      <c r="A29" s="2"/>
      <c r="B29" s="2"/>
      <c r="C29" s="37"/>
      <c r="D29" s="2"/>
      <c r="E29" s="2"/>
      <c r="F29" s="85" t="s">
        <v>45</v>
      </c>
      <c r="G29" s="116" t="s">
        <v>183</v>
      </c>
      <c r="H29" s="85" t="s">
        <v>44</v>
      </c>
      <c r="I29" s="85">
        <v>61</v>
      </c>
      <c r="J29" s="90" t="s">
        <v>180</v>
      </c>
      <c r="K29" s="106">
        <v>2015</v>
      </c>
      <c r="L29" s="2"/>
      <c r="M29" s="326"/>
      <c r="N29" s="326"/>
      <c r="O29" s="326"/>
      <c r="P29" s="326"/>
      <c r="Q29" s="327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thickBot="1" x14ac:dyDescent="0.35">
      <c r="A30" s="2"/>
      <c r="B30" s="2"/>
      <c r="C30" s="37"/>
      <c r="D30" s="2"/>
      <c r="E30" s="2"/>
      <c r="F30" s="85" t="s">
        <v>46</v>
      </c>
      <c r="G30" s="116" t="s">
        <v>183</v>
      </c>
      <c r="H30" s="85" t="s">
        <v>44</v>
      </c>
      <c r="I30" s="85">
        <v>297</v>
      </c>
      <c r="J30" s="90" t="s">
        <v>180</v>
      </c>
      <c r="K30" s="106">
        <v>2015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thickBot="1" x14ac:dyDescent="0.35">
      <c r="A31" s="2"/>
      <c r="B31" s="2"/>
      <c r="C31" s="37"/>
      <c r="D31" s="2"/>
      <c r="E31" s="2"/>
      <c r="F31" s="85" t="s">
        <v>47</v>
      </c>
      <c r="G31" s="116" t="s">
        <v>183</v>
      </c>
      <c r="H31" s="85" t="s">
        <v>44</v>
      </c>
      <c r="I31" s="85">
        <v>200</v>
      </c>
      <c r="J31" s="90" t="s">
        <v>180</v>
      </c>
      <c r="K31" s="106">
        <v>2015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thickBot="1" x14ac:dyDescent="0.35">
      <c r="A32" s="2"/>
      <c r="B32" s="2"/>
      <c r="C32" s="37"/>
      <c r="D32" s="2"/>
      <c r="E32" s="2"/>
      <c r="F32" s="146" t="s">
        <v>48</v>
      </c>
      <c r="G32" s="150" t="s">
        <v>183</v>
      </c>
      <c r="H32" s="146" t="s">
        <v>44</v>
      </c>
      <c r="I32" s="146">
        <v>147</v>
      </c>
      <c r="J32" s="147" t="s">
        <v>180</v>
      </c>
      <c r="K32" s="151">
        <v>2015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thickTop="1" thickBot="1" x14ac:dyDescent="0.35">
      <c r="A33" s="2"/>
      <c r="B33" s="2"/>
      <c r="C33" s="37"/>
      <c r="D33" s="2"/>
      <c r="E33" s="2"/>
      <c r="F33" s="87" t="s">
        <v>21</v>
      </c>
      <c r="G33" s="152">
        <v>1</v>
      </c>
      <c r="H33" s="152" t="s">
        <v>176</v>
      </c>
      <c r="I33" s="152">
        <v>1884</v>
      </c>
      <c r="J33" s="153" t="s">
        <v>177</v>
      </c>
      <c r="K33" s="127">
        <v>2016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thickBot="1" x14ac:dyDescent="0.35">
      <c r="A34" s="2"/>
      <c r="B34" s="2"/>
      <c r="C34" s="37"/>
      <c r="D34" s="2"/>
      <c r="E34" s="2"/>
      <c r="F34" s="85" t="s">
        <v>23</v>
      </c>
      <c r="G34" s="85">
        <v>1</v>
      </c>
      <c r="H34" s="85" t="s">
        <v>24</v>
      </c>
      <c r="I34" s="85">
        <v>3309</v>
      </c>
      <c r="J34" s="90" t="s">
        <v>178</v>
      </c>
      <c r="K34" s="106">
        <v>2016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thickBot="1" x14ac:dyDescent="0.35">
      <c r="A35" s="2"/>
      <c r="B35" s="2"/>
      <c r="C35" s="37"/>
      <c r="D35" s="2"/>
      <c r="E35" s="2"/>
      <c r="F35" s="85" t="s">
        <v>25</v>
      </c>
      <c r="G35" s="85">
        <v>1</v>
      </c>
      <c r="H35" s="85" t="s">
        <v>24</v>
      </c>
      <c r="I35" s="85">
        <v>3309</v>
      </c>
      <c r="J35" s="90" t="s">
        <v>178</v>
      </c>
      <c r="K35" s="106">
        <v>2016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thickBot="1" x14ac:dyDescent="0.35">
      <c r="A36" s="2"/>
      <c r="B36" s="2"/>
      <c r="C36" s="37"/>
      <c r="D36" s="2"/>
      <c r="E36" s="2"/>
      <c r="F36" s="85" t="s">
        <v>26</v>
      </c>
      <c r="G36" s="85">
        <v>1</v>
      </c>
      <c r="H36" s="85" t="s">
        <v>24</v>
      </c>
      <c r="I36" s="85">
        <v>2884</v>
      </c>
      <c r="J36" s="90" t="s">
        <v>178</v>
      </c>
      <c r="K36" s="106">
        <v>2016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thickBot="1" x14ac:dyDescent="0.35">
      <c r="A37" s="2"/>
      <c r="B37" s="2"/>
      <c r="C37" s="37"/>
      <c r="D37" s="2"/>
      <c r="E37" s="2"/>
      <c r="F37" s="85" t="s">
        <v>27</v>
      </c>
      <c r="G37" s="85">
        <v>1</v>
      </c>
      <c r="H37" s="85" t="s">
        <v>24</v>
      </c>
      <c r="I37" s="85">
        <v>345</v>
      </c>
      <c r="J37" s="90" t="s">
        <v>178</v>
      </c>
      <c r="K37" s="106">
        <v>2016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thickBot="1" x14ac:dyDescent="0.35">
      <c r="A38" s="2"/>
      <c r="B38" s="2"/>
      <c r="C38" s="37"/>
      <c r="D38" s="2"/>
      <c r="E38" s="2"/>
      <c r="F38" s="85" t="s">
        <v>67</v>
      </c>
      <c r="G38" s="85">
        <v>1</v>
      </c>
      <c r="H38" s="85" t="s">
        <v>44</v>
      </c>
      <c r="I38" s="85">
        <v>282</v>
      </c>
      <c r="J38" s="147" t="s">
        <v>180</v>
      </c>
      <c r="K38" s="106">
        <v>2016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thickBot="1" x14ac:dyDescent="0.35">
      <c r="A39" s="2"/>
      <c r="B39" s="2"/>
      <c r="C39" s="37"/>
      <c r="D39" s="2"/>
      <c r="E39" s="2"/>
      <c r="F39" s="85" t="s">
        <v>33</v>
      </c>
      <c r="G39" s="85">
        <v>1</v>
      </c>
      <c r="H39" s="85" t="s">
        <v>34</v>
      </c>
      <c r="I39" s="85">
        <v>526</v>
      </c>
      <c r="J39" s="90" t="s">
        <v>181</v>
      </c>
      <c r="K39" s="106">
        <v>2016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thickBot="1" x14ac:dyDescent="0.35">
      <c r="A40" s="2"/>
      <c r="B40" s="2"/>
      <c r="C40" s="37"/>
      <c r="D40" s="2"/>
      <c r="E40" s="2"/>
      <c r="F40" s="85" t="s">
        <v>35</v>
      </c>
      <c r="G40" s="85">
        <v>1</v>
      </c>
      <c r="H40" s="85" t="s">
        <v>34</v>
      </c>
      <c r="I40" s="85">
        <v>526</v>
      </c>
      <c r="J40" s="90" t="s">
        <v>181</v>
      </c>
      <c r="K40" s="106">
        <v>2016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thickBot="1" x14ac:dyDescent="0.35">
      <c r="A41" s="2"/>
      <c r="B41" s="117"/>
      <c r="C41" s="259"/>
      <c r="D41" s="96"/>
      <c r="E41" s="96"/>
      <c r="F41" s="85" t="s">
        <v>36</v>
      </c>
      <c r="G41" s="85">
        <v>1</v>
      </c>
      <c r="H41" s="85" t="s">
        <v>34</v>
      </c>
      <c r="I41" s="85">
        <v>526</v>
      </c>
      <c r="J41" s="90" t="s">
        <v>181</v>
      </c>
      <c r="K41" s="106">
        <v>2016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thickBot="1" x14ac:dyDescent="0.35">
      <c r="A42" s="2"/>
      <c r="B42" s="2"/>
      <c r="C42" s="37"/>
      <c r="D42" s="2"/>
      <c r="E42" s="2"/>
      <c r="F42" s="85" t="s">
        <v>37</v>
      </c>
      <c r="G42" s="85">
        <v>2</v>
      </c>
      <c r="H42" s="85" t="s">
        <v>34</v>
      </c>
      <c r="I42" s="85">
        <v>526</v>
      </c>
      <c r="J42" s="90" t="s">
        <v>181</v>
      </c>
      <c r="K42" s="106">
        <v>2016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thickBot="1" x14ac:dyDescent="0.35">
      <c r="A43" s="2"/>
      <c r="B43" s="2"/>
      <c r="C43" s="37"/>
      <c r="D43" s="2"/>
      <c r="E43" s="2"/>
      <c r="F43" s="85" t="s">
        <v>38</v>
      </c>
      <c r="G43" s="85">
        <v>2</v>
      </c>
      <c r="H43" s="85" t="s">
        <v>34</v>
      </c>
      <c r="I43" s="85">
        <v>0</v>
      </c>
      <c r="J43" s="90" t="s">
        <v>181</v>
      </c>
      <c r="K43" s="106">
        <v>2016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thickBot="1" x14ac:dyDescent="0.35">
      <c r="A44" s="2"/>
      <c r="B44" s="2"/>
      <c r="C44" s="37"/>
      <c r="D44" s="2"/>
      <c r="E44" s="2"/>
      <c r="F44" s="85" t="s">
        <v>39</v>
      </c>
      <c r="G44" s="85">
        <v>2</v>
      </c>
      <c r="H44" s="85" t="s">
        <v>34</v>
      </c>
      <c r="I44" s="85">
        <f>I42</f>
        <v>526</v>
      </c>
      <c r="J44" s="90" t="s">
        <v>181</v>
      </c>
      <c r="K44" s="106">
        <v>2016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thickBot="1" x14ac:dyDescent="0.35">
      <c r="A45" s="2"/>
      <c r="B45" s="2"/>
      <c r="C45" s="37"/>
      <c r="D45" s="2"/>
      <c r="E45" s="2"/>
      <c r="F45" s="85" t="s">
        <v>114</v>
      </c>
      <c r="G45" s="85">
        <v>2</v>
      </c>
      <c r="H45" s="85" t="s">
        <v>40</v>
      </c>
      <c r="I45" s="85">
        <v>35970</v>
      </c>
      <c r="J45" s="90" t="s">
        <v>182</v>
      </c>
      <c r="K45" s="106">
        <v>2016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thickBot="1" x14ac:dyDescent="0.35">
      <c r="A46" s="2"/>
      <c r="B46" s="2"/>
      <c r="C46" s="37"/>
      <c r="D46" s="2"/>
      <c r="E46" s="2"/>
      <c r="F46" s="85" t="s">
        <v>43</v>
      </c>
      <c r="G46" s="116" t="s">
        <v>183</v>
      </c>
      <c r="H46" s="85" t="s">
        <v>44</v>
      </c>
      <c r="I46" s="85">
        <v>220</v>
      </c>
      <c r="J46" s="90" t="s">
        <v>180</v>
      </c>
      <c r="K46" s="106">
        <v>2016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thickBot="1" x14ac:dyDescent="0.35">
      <c r="A47" s="2"/>
      <c r="B47" s="2"/>
      <c r="C47" s="37"/>
      <c r="D47" s="2"/>
      <c r="E47" s="2"/>
      <c r="F47" s="85" t="s">
        <v>45</v>
      </c>
      <c r="G47" s="116" t="s">
        <v>183</v>
      </c>
      <c r="H47" s="85" t="s">
        <v>44</v>
      </c>
      <c r="I47" s="85">
        <v>61</v>
      </c>
      <c r="J47" s="90" t="s">
        <v>180</v>
      </c>
      <c r="K47" s="106">
        <v>2016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thickBot="1" x14ac:dyDescent="0.35">
      <c r="A48" s="2"/>
      <c r="B48" s="2"/>
      <c r="C48" s="37"/>
      <c r="D48" s="2"/>
      <c r="E48" s="2"/>
      <c r="F48" s="85" t="s">
        <v>46</v>
      </c>
      <c r="G48" s="116" t="s">
        <v>183</v>
      </c>
      <c r="H48" s="85" t="s">
        <v>44</v>
      </c>
      <c r="I48" s="85">
        <v>297</v>
      </c>
      <c r="J48" s="90" t="s">
        <v>180</v>
      </c>
      <c r="K48" s="106">
        <v>2016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thickBot="1" x14ac:dyDescent="0.35">
      <c r="A49" s="2"/>
      <c r="B49" s="2"/>
      <c r="C49" s="37"/>
      <c r="D49" s="2"/>
      <c r="E49" s="2"/>
      <c r="F49" s="85" t="s">
        <v>47</v>
      </c>
      <c r="G49" s="116" t="s">
        <v>183</v>
      </c>
      <c r="H49" s="85" t="s">
        <v>44</v>
      </c>
      <c r="I49" s="85">
        <v>200</v>
      </c>
      <c r="J49" s="90" t="s">
        <v>180</v>
      </c>
      <c r="K49" s="106">
        <v>2016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thickBot="1" x14ac:dyDescent="0.35">
      <c r="A50" s="2"/>
      <c r="B50" s="2"/>
      <c r="C50" s="37"/>
      <c r="D50" s="2"/>
      <c r="E50" s="2"/>
      <c r="F50" s="146" t="s">
        <v>48</v>
      </c>
      <c r="G50" s="150" t="s">
        <v>183</v>
      </c>
      <c r="H50" s="146" t="s">
        <v>44</v>
      </c>
      <c r="I50" s="146">
        <v>147</v>
      </c>
      <c r="J50" s="147" t="s">
        <v>180</v>
      </c>
      <c r="K50" s="151">
        <v>2016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thickTop="1" thickBot="1" x14ac:dyDescent="0.35">
      <c r="A51" s="2"/>
      <c r="B51" s="2"/>
      <c r="C51" s="37"/>
      <c r="D51" s="2"/>
      <c r="E51" s="2"/>
      <c r="F51" s="87" t="s">
        <v>21</v>
      </c>
      <c r="G51" s="152">
        <v>1</v>
      </c>
      <c r="H51" s="152" t="s">
        <v>176</v>
      </c>
      <c r="I51" s="152">
        <v>1890</v>
      </c>
      <c r="J51" s="153" t="s">
        <v>177</v>
      </c>
      <c r="K51" s="127">
        <v>2017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thickBot="1" x14ac:dyDescent="0.35">
      <c r="A52" s="2"/>
      <c r="B52" s="2"/>
      <c r="C52" s="37"/>
      <c r="D52" s="2"/>
      <c r="E52" s="2"/>
      <c r="F52" s="85" t="s">
        <v>23</v>
      </c>
      <c r="G52" s="85">
        <v>1</v>
      </c>
      <c r="H52" s="85" t="s">
        <v>24</v>
      </c>
      <c r="I52" s="85">
        <v>3309</v>
      </c>
      <c r="J52" s="90" t="s">
        <v>178</v>
      </c>
      <c r="K52" s="106">
        <v>2017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thickBot="1" x14ac:dyDescent="0.35">
      <c r="A53" s="2"/>
      <c r="B53" s="2"/>
      <c r="C53" s="37"/>
      <c r="D53" s="2"/>
      <c r="E53" s="2"/>
      <c r="F53" s="85" t="s">
        <v>25</v>
      </c>
      <c r="G53" s="85">
        <v>1</v>
      </c>
      <c r="H53" s="85" t="s">
        <v>24</v>
      </c>
      <c r="I53" s="85">
        <v>3309</v>
      </c>
      <c r="J53" s="90" t="s">
        <v>178</v>
      </c>
      <c r="K53" s="106">
        <v>2017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thickBot="1" x14ac:dyDescent="0.35">
      <c r="A54" s="2"/>
      <c r="B54" s="2"/>
      <c r="C54" s="37"/>
      <c r="D54" s="2"/>
      <c r="E54" s="2"/>
      <c r="F54" s="85" t="s">
        <v>26</v>
      </c>
      <c r="G54" s="85">
        <v>1</v>
      </c>
      <c r="H54" s="85" t="s">
        <v>24</v>
      </c>
      <c r="I54" s="85">
        <v>2884</v>
      </c>
      <c r="J54" s="90" t="s">
        <v>178</v>
      </c>
      <c r="K54" s="106">
        <v>2017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thickBot="1" x14ac:dyDescent="0.35">
      <c r="A55" s="2"/>
      <c r="B55" s="2"/>
      <c r="C55" s="37"/>
      <c r="D55" s="2"/>
      <c r="E55" s="2"/>
      <c r="F55" s="85" t="s">
        <v>27</v>
      </c>
      <c r="G55" s="85">
        <v>1</v>
      </c>
      <c r="H55" s="85" t="s">
        <v>24</v>
      </c>
      <c r="I55" s="85">
        <v>345</v>
      </c>
      <c r="J55" s="90" t="s">
        <v>178</v>
      </c>
      <c r="K55" s="106">
        <v>2017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thickBot="1" x14ac:dyDescent="0.35">
      <c r="A56" s="2"/>
      <c r="B56" s="2"/>
      <c r="C56" s="37"/>
      <c r="D56" s="2"/>
      <c r="E56" s="2"/>
      <c r="F56" s="85" t="s">
        <v>67</v>
      </c>
      <c r="G56" s="85">
        <v>1</v>
      </c>
      <c r="H56" s="85" t="s">
        <v>44</v>
      </c>
      <c r="I56" s="85">
        <v>282</v>
      </c>
      <c r="J56" s="147" t="s">
        <v>180</v>
      </c>
      <c r="K56" s="106">
        <v>2017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thickBot="1" x14ac:dyDescent="0.35">
      <c r="A57" s="2"/>
      <c r="B57" s="2"/>
      <c r="C57" s="37"/>
      <c r="D57" s="2"/>
      <c r="E57" s="2"/>
      <c r="F57" s="85" t="s">
        <v>33</v>
      </c>
      <c r="G57" s="85">
        <v>1</v>
      </c>
      <c r="H57" s="85" t="s">
        <v>34</v>
      </c>
      <c r="I57" s="85">
        <v>526</v>
      </c>
      <c r="J57" s="90" t="s">
        <v>181</v>
      </c>
      <c r="K57" s="106">
        <v>2017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thickBot="1" x14ac:dyDescent="0.35">
      <c r="A58" s="2"/>
      <c r="B58" s="2"/>
      <c r="C58" s="37"/>
      <c r="D58" s="2"/>
      <c r="E58" s="2"/>
      <c r="F58" s="85" t="s">
        <v>35</v>
      </c>
      <c r="G58" s="85">
        <v>1</v>
      </c>
      <c r="H58" s="85" t="s">
        <v>34</v>
      </c>
      <c r="I58" s="85">
        <v>526</v>
      </c>
      <c r="J58" s="90" t="s">
        <v>181</v>
      </c>
      <c r="K58" s="106">
        <v>2017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thickBot="1" x14ac:dyDescent="0.35">
      <c r="A59" s="2"/>
      <c r="B59" s="2"/>
      <c r="C59" s="37"/>
      <c r="D59" s="2"/>
      <c r="E59" s="2"/>
      <c r="F59" s="85" t="s">
        <v>28</v>
      </c>
      <c r="G59" s="85">
        <v>1</v>
      </c>
      <c r="H59" s="85" t="s">
        <v>24</v>
      </c>
      <c r="I59" s="85">
        <v>1806</v>
      </c>
      <c r="J59" s="90" t="s">
        <v>178</v>
      </c>
      <c r="K59" s="106">
        <v>2017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thickBot="1" x14ac:dyDescent="0.35">
      <c r="A60" s="2"/>
      <c r="B60" s="2"/>
      <c r="C60" s="37"/>
      <c r="D60" s="2"/>
      <c r="E60" s="2"/>
      <c r="F60" s="85" t="s">
        <v>36</v>
      </c>
      <c r="G60" s="85">
        <v>1</v>
      </c>
      <c r="H60" s="85" t="s">
        <v>34</v>
      </c>
      <c r="I60" s="85">
        <v>526</v>
      </c>
      <c r="J60" s="90" t="s">
        <v>181</v>
      </c>
      <c r="K60" s="106">
        <v>2017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thickBot="1" x14ac:dyDescent="0.35">
      <c r="A61" s="2"/>
      <c r="B61" s="2"/>
      <c r="C61" s="37"/>
      <c r="D61" s="2"/>
      <c r="E61" s="2"/>
      <c r="F61" s="85" t="s">
        <v>37</v>
      </c>
      <c r="G61" s="85">
        <v>2</v>
      </c>
      <c r="H61" s="85" t="s">
        <v>34</v>
      </c>
      <c r="I61" s="85">
        <v>526</v>
      </c>
      <c r="J61" s="90" t="s">
        <v>181</v>
      </c>
      <c r="K61" s="106">
        <v>2017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thickBot="1" x14ac:dyDescent="0.35">
      <c r="A62" s="2"/>
      <c r="B62" s="2"/>
      <c r="C62" s="37"/>
      <c r="D62" s="2"/>
      <c r="E62" s="2"/>
      <c r="F62" s="85" t="s">
        <v>38</v>
      </c>
      <c r="G62" s="85">
        <v>2</v>
      </c>
      <c r="H62" s="85" t="s">
        <v>34</v>
      </c>
      <c r="I62" s="85">
        <v>0</v>
      </c>
      <c r="J62" s="90" t="s">
        <v>181</v>
      </c>
      <c r="K62" s="106">
        <v>2017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thickBot="1" x14ac:dyDescent="0.35">
      <c r="A63" s="2"/>
      <c r="B63" s="2"/>
      <c r="C63" s="37"/>
      <c r="D63" s="2"/>
      <c r="E63" s="2"/>
      <c r="F63" s="85" t="s">
        <v>39</v>
      </c>
      <c r="G63" s="85">
        <v>2</v>
      </c>
      <c r="H63" s="85" t="s">
        <v>34</v>
      </c>
      <c r="I63" s="85">
        <f>I61</f>
        <v>526</v>
      </c>
      <c r="J63" s="90" t="s">
        <v>181</v>
      </c>
      <c r="K63" s="106">
        <v>2017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thickBot="1" x14ac:dyDescent="0.35">
      <c r="A64" s="2"/>
      <c r="B64" s="2"/>
      <c r="C64" s="37"/>
      <c r="D64" s="2"/>
      <c r="E64" s="2"/>
      <c r="F64" s="85" t="s">
        <v>114</v>
      </c>
      <c r="G64" s="85">
        <v>2</v>
      </c>
      <c r="H64" s="85" t="s">
        <v>40</v>
      </c>
      <c r="I64" s="85">
        <v>35970</v>
      </c>
      <c r="J64" s="90" t="s">
        <v>182</v>
      </c>
      <c r="K64" s="106">
        <v>2017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thickBot="1" x14ac:dyDescent="0.35">
      <c r="A65" s="2"/>
      <c r="B65" s="2"/>
      <c r="C65" s="37"/>
      <c r="D65" s="2"/>
      <c r="E65" s="2"/>
      <c r="F65" s="85" t="s">
        <v>43</v>
      </c>
      <c r="G65" s="116" t="s">
        <v>183</v>
      </c>
      <c r="H65" s="85" t="s">
        <v>44</v>
      </c>
      <c r="I65" s="85">
        <v>220</v>
      </c>
      <c r="J65" s="90" t="s">
        <v>180</v>
      </c>
      <c r="K65" s="106">
        <v>2017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thickBot="1" x14ac:dyDescent="0.35">
      <c r="A66" s="2"/>
      <c r="B66" s="2"/>
      <c r="C66" s="37"/>
      <c r="D66" s="2"/>
      <c r="E66" s="2"/>
      <c r="F66" s="85" t="s">
        <v>45</v>
      </c>
      <c r="G66" s="116" t="s">
        <v>183</v>
      </c>
      <c r="H66" s="85" t="s">
        <v>44</v>
      </c>
      <c r="I66" s="85">
        <v>36</v>
      </c>
      <c r="J66" s="90" t="s">
        <v>180</v>
      </c>
      <c r="K66" s="106">
        <v>2017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thickBot="1" x14ac:dyDescent="0.35">
      <c r="A67" s="2"/>
      <c r="B67" s="2"/>
      <c r="C67" s="37"/>
      <c r="D67" s="2"/>
      <c r="E67" s="2"/>
      <c r="F67" s="85" t="s">
        <v>46</v>
      </c>
      <c r="G67" s="116" t="s">
        <v>183</v>
      </c>
      <c r="H67" s="85" t="s">
        <v>44</v>
      </c>
      <c r="I67" s="85">
        <v>297</v>
      </c>
      <c r="J67" s="90" t="s">
        <v>180</v>
      </c>
      <c r="K67" s="106">
        <v>2017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thickBot="1" x14ac:dyDescent="0.35">
      <c r="A68" s="2"/>
      <c r="B68" s="2"/>
      <c r="C68" s="37"/>
      <c r="D68" s="2"/>
      <c r="E68" s="2"/>
      <c r="F68" s="85" t="s">
        <v>47</v>
      </c>
      <c r="G68" s="116" t="s">
        <v>183</v>
      </c>
      <c r="H68" s="85" t="s">
        <v>44</v>
      </c>
      <c r="I68" s="85">
        <v>200</v>
      </c>
      <c r="J68" s="90" t="s">
        <v>180</v>
      </c>
      <c r="K68" s="106">
        <v>2017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thickBot="1" x14ac:dyDescent="0.35">
      <c r="A69" s="2"/>
      <c r="B69" s="2"/>
      <c r="C69" s="37"/>
      <c r="D69" s="2"/>
      <c r="E69" s="2"/>
      <c r="F69" s="146" t="s">
        <v>48</v>
      </c>
      <c r="G69" s="150" t="s">
        <v>183</v>
      </c>
      <c r="H69" s="146" t="s">
        <v>44</v>
      </c>
      <c r="I69" s="146">
        <v>147</v>
      </c>
      <c r="J69" s="147" t="s">
        <v>180</v>
      </c>
      <c r="K69" s="151">
        <v>2017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thickTop="1" thickBot="1" x14ac:dyDescent="0.35">
      <c r="A70" s="2"/>
      <c r="B70" s="2"/>
      <c r="C70" s="37"/>
      <c r="D70" s="2"/>
      <c r="E70" s="2"/>
      <c r="F70" s="87" t="s">
        <v>21</v>
      </c>
      <c r="G70" s="152">
        <v>1</v>
      </c>
      <c r="H70" s="152" t="s">
        <v>176</v>
      </c>
      <c r="I70" s="152">
        <v>1890</v>
      </c>
      <c r="J70" s="153" t="s">
        <v>177</v>
      </c>
      <c r="K70" s="127">
        <v>2018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thickBot="1" x14ac:dyDescent="0.35">
      <c r="A71" s="2"/>
      <c r="B71" s="2"/>
      <c r="C71" s="37"/>
      <c r="D71" s="2"/>
      <c r="E71" s="2"/>
      <c r="F71" s="85" t="s">
        <v>23</v>
      </c>
      <c r="G71" s="85">
        <v>1</v>
      </c>
      <c r="H71" s="85" t="s">
        <v>24</v>
      </c>
      <c r="I71" s="85">
        <v>3309</v>
      </c>
      <c r="J71" s="90" t="s">
        <v>178</v>
      </c>
      <c r="K71" s="106">
        <v>2018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thickBot="1" x14ac:dyDescent="0.35">
      <c r="A72" s="2"/>
      <c r="B72" s="2"/>
      <c r="C72" s="37"/>
      <c r="D72" s="2"/>
      <c r="E72" s="2"/>
      <c r="F72" s="85" t="s">
        <v>25</v>
      </c>
      <c r="G72" s="85">
        <v>1</v>
      </c>
      <c r="H72" s="85" t="s">
        <v>24</v>
      </c>
      <c r="I72" s="85">
        <v>3309</v>
      </c>
      <c r="J72" s="90" t="s">
        <v>178</v>
      </c>
      <c r="K72" s="128">
        <v>2018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thickBot="1" x14ac:dyDescent="0.35">
      <c r="A73" s="2"/>
      <c r="B73" s="2"/>
      <c r="C73" s="37"/>
      <c r="D73" s="2"/>
      <c r="E73" s="2"/>
      <c r="F73" s="85" t="s">
        <v>26</v>
      </c>
      <c r="G73" s="85">
        <v>1</v>
      </c>
      <c r="H73" s="85" t="s">
        <v>24</v>
      </c>
      <c r="I73" s="85">
        <v>2884</v>
      </c>
      <c r="J73" s="90" t="s">
        <v>178</v>
      </c>
      <c r="K73" s="106">
        <v>2018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thickBot="1" x14ac:dyDescent="0.35">
      <c r="A74" s="2"/>
      <c r="B74" s="2"/>
      <c r="C74" s="37"/>
      <c r="D74" s="2"/>
      <c r="E74" s="2"/>
      <c r="F74" s="85" t="s">
        <v>27</v>
      </c>
      <c r="G74" s="85">
        <v>1</v>
      </c>
      <c r="H74" s="85" t="s">
        <v>24</v>
      </c>
      <c r="I74" s="85">
        <v>345</v>
      </c>
      <c r="J74" s="90" t="s">
        <v>178</v>
      </c>
      <c r="K74" s="128">
        <v>2018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thickBot="1" x14ac:dyDescent="0.35">
      <c r="A75" s="2"/>
      <c r="B75" s="2"/>
      <c r="C75" s="37"/>
      <c r="D75" s="2"/>
      <c r="E75" s="2"/>
      <c r="F75" s="85" t="s">
        <v>28</v>
      </c>
      <c r="G75" s="85">
        <v>1</v>
      </c>
      <c r="H75" s="85" t="s">
        <v>24</v>
      </c>
      <c r="I75" s="85">
        <v>1806</v>
      </c>
      <c r="J75" s="90" t="s">
        <v>178</v>
      </c>
      <c r="K75" s="106">
        <v>2018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thickBot="1" x14ac:dyDescent="0.35">
      <c r="A76" s="2"/>
      <c r="B76" s="2"/>
      <c r="C76" s="37"/>
      <c r="D76" s="2"/>
      <c r="E76" s="2"/>
      <c r="F76" s="85" t="s">
        <v>67</v>
      </c>
      <c r="G76" s="85">
        <v>1</v>
      </c>
      <c r="H76" s="85" t="s">
        <v>44</v>
      </c>
      <c r="I76" s="85">
        <v>282</v>
      </c>
      <c r="J76" s="147" t="s">
        <v>180</v>
      </c>
      <c r="K76" s="106">
        <v>2018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thickBot="1" x14ac:dyDescent="0.35">
      <c r="A77" s="2"/>
      <c r="B77" s="2"/>
      <c r="C77" s="37"/>
      <c r="D77" s="2"/>
      <c r="E77" s="2"/>
      <c r="F77" s="85" t="s">
        <v>33</v>
      </c>
      <c r="G77" s="85">
        <v>1</v>
      </c>
      <c r="H77" s="85" t="s">
        <v>34</v>
      </c>
      <c r="I77" s="85">
        <v>649</v>
      </c>
      <c r="J77" s="90" t="s">
        <v>181</v>
      </c>
      <c r="K77" s="106">
        <v>2018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thickBot="1" x14ac:dyDescent="0.35">
      <c r="A78" s="2"/>
      <c r="B78" s="2"/>
      <c r="C78" s="37"/>
      <c r="D78" s="2"/>
      <c r="E78" s="2"/>
      <c r="F78" s="85" t="s">
        <v>35</v>
      </c>
      <c r="G78" s="85">
        <v>1</v>
      </c>
      <c r="H78" s="85" t="s">
        <v>34</v>
      </c>
      <c r="I78" s="85">
        <v>649</v>
      </c>
      <c r="J78" s="90" t="s">
        <v>181</v>
      </c>
      <c r="K78" s="106">
        <v>2018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thickBot="1" x14ac:dyDescent="0.35">
      <c r="A79" s="2"/>
      <c r="B79" s="2"/>
      <c r="C79" s="37"/>
      <c r="D79" s="2"/>
      <c r="E79" s="2"/>
      <c r="F79" s="85" t="s">
        <v>36</v>
      </c>
      <c r="G79" s="85">
        <v>1</v>
      </c>
      <c r="H79" s="85" t="s">
        <v>34</v>
      </c>
      <c r="I79" s="85">
        <v>649</v>
      </c>
      <c r="J79" s="90" t="s">
        <v>181</v>
      </c>
      <c r="K79" s="106">
        <v>2018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thickBot="1" x14ac:dyDescent="0.35">
      <c r="A80" s="2"/>
      <c r="B80" s="2"/>
      <c r="C80" s="37"/>
      <c r="D80" s="2"/>
      <c r="E80" s="2"/>
      <c r="F80" s="85" t="s">
        <v>37</v>
      </c>
      <c r="G80" s="85">
        <v>2</v>
      </c>
      <c r="H80" s="85" t="s">
        <v>34</v>
      </c>
      <c r="I80" s="85">
        <v>649</v>
      </c>
      <c r="J80" s="90" t="s">
        <v>181</v>
      </c>
      <c r="K80" s="128">
        <v>2018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thickBot="1" x14ac:dyDescent="0.35">
      <c r="A81" s="2"/>
      <c r="B81" s="2"/>
      <c r="C81" s="37"/>
      <c r="D81" s="2"/>
      <c r="E81" s="2"/>
      <c r="F81" s="85" t="s">
        <v>38</v>
      </c>
      <c r="G81" s="85">
        <v>2</v>
      </c>
      <c r="H81" s="85" t="s">
        <v>34</v>
      </c>
      <c r="I81" s="85">
        <v>0</v>
      </c>
      <c r="J81" s="90" t="s">
        <v>181</v>
      </c>
      <c r="K81" s="106">
        <v>2018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thickBot="1" x14ac:dyDescent="0.35">
      <c r="A82" s="2"/>
      <c r="B82" s="2"/>
      <c r="C82" s="37"/>
      <c r="D82" s="2"/>
      <c r="E82" s="2"/>
      <c r="F82" s="85" t="s">
        <v>39</v>
      </c>
      <c r="G82" s="85">
        <v>2</v>
      </c>
      <c r="H82" s="85" t="s">
        <v>34</v>
      </c>
      <c r="I82" s="85">
        <f>I80</f>
        <v>649</v>
      </c>
      <c r="J82" s="90" t="s">
        <v>181</v>
      </c>
      <c r="K82" s="127">
        <v>2018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thickBot="1" x14ac:dyDescent="0.35">
      <c r="A83" s="2"/>
      <c r="B83" s="2"/>
      <c r="C83" s="37"/>
      <c r="D83" s="2"/>
      <c r="E83" s="2"/>
      <c r="F83" s="85" t="s">
        <v>114</v>
      </c>
      <c r="G83" s="85">
        <v>2</v>
      </c>
      <c r="H83" s="85" t="s">
        <v>40</v>
      </c>
      <c r="I83" s="85">
        <v>35970</v>
      </c>
      <c r="J83" s="90" t="s">
        <v>182</v>
      </c>
      <c r="K83" s="128">
        <v>2018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thickBot="1" x14ac:dyDescent="0.35">
      <c r="A84" s="2"/>
      <c r="B84" s="2"/>
      <c r="C84" s="37"/>
      <c r="D84" s="2"/>
      <c r="E84" s="2"/>
      <c r="F84" s="85" t="s">
        <v>43</v>
      </c>
      <c r="G84" s="116" t="s">
        <v>183</v>
      </c>
      <c r="H84" s="85" t="s">
        <v>44</v>
      </c>
      <c r="I84" s="85">
        <v>220</v>
      </c>
      <c r="J84" s="90" t="s">
        <v>180</v>
      </c>
      <c r="K84" s="106">
        <v>2018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thickBot="1" x14ac:dyDescent="0.35">
      <c r="A85" s="2"/>
      <c r="B85" s="2"/>
      <c r="C85" s="37"/>
      <c r="D85" s="2"/>
      <c r="E85" s="2"/>
      <c r="F85" s="85" t="s">
        <v>45</v>
      </c>
      <c r="G85" s="116" t="s">
        <v>183</v>
      </c>
      <c r="H85" s="85" t="s">
        <v>44</v>
      </c>
      <c r="I85" s="85">
        <v>36</v>
      </c>
      <c r="J85" s="90" t="s">
        <v>180</v>
      </c>
      <c r="K85" s="128">
        <v>2018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thickBot="1" x14ac:dyDescent="0.35">
      <c r="A86" s="2"/>
      <c r="B86" s="2"/>
      <c r="C86" s="37"/>
      <c r="D86" s="2"/>
      <c r="E86" s="2"/>
      <c r="F86" s="85" t="s">
        <v>46</v>
      </c>
      <c r="G86" s="116" t="s">
        <v>183</v>
      </c>
      <c r="H86" s="85" t="s">
        <v>44</v>
      </c>
      <c r="I86" s="85">
        <v>297</v>
      </c>
      <c r="J86" s="90" t="s">
        <v>180</v>
      </c>
      <c r="K86" s="106">
        <v>2018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thickBot="1" x14ac:dyDescent="0.35">
      <c r="A87" s="2"/>
      <c r="B87" s="2"/>
      <c r="C87" s="37"/>
      <c r="D87" s="2"/>
      <c r="E87" s="2"/>
      <c r="F87" s="85" t="s">
        <v>47</v>
      </c>
      <c r="G87" s="116" t="s">
        <v>183</v>
      </c>
      <c r="H87" s="85" t="s">
        <v>44</v>
      </c>
      <c r="I87" s="85">
        <v>200</v>
      </c>
      <c r="J87" s="90" t="s">
        <v>180</v>
      </c>
      <c r="K87" s="128">
        <v>2018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thickBot="1" x14ac:dyDescent="0.35">
      <c r="A88" s="2"/>
      <c r="B88" s="2"/>
      <c r="C88" s="37"/>
      <c r="D88" s="2"/>
      <c r="E88" s="2"/>
      <c r="F88" s="146" t="s">
        <v>48</v>
      </c>
      <c r="G88" s="150" t="s">
        <v>183</v>
      </c>
      <c r="H88" s="146" t="s">
        <v>44</v>
      </c>
      <c r="I88" s="146">
        <v>147</v>
      </c>
      <c r="J88" s="147" t="s">
        <v>180</v>
      </c>
      <c r="K88" s="151">
        <v>2018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thickTop="1" thickBot="1" x14ac:dyDescent="0.35">
      <c r="A89" s="2"/>
      <c r="B89" s="2"/>
      <c r="C89" s="37"/>
      <c r="D89" s="2"/>
      <c r="E89" s="2"/>
      <c r="F89" s="87" t="s">
        <v>21</v>
      </c>
      <c r="G89" s="152">
        <v>1</v>
      </c>
      <c r="H89" s="152" t="s">
        <v>176</v>
      </c>
      <c r="I89" s="152">
        <v>1890</v>
      </c>
      <c r="J89" s="153" t="s">
        <v>177</v>
      </c>
      <c r="K89" s="127">
        <v>2019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thickBot="1" x14ac:dyDescent="0.35">
      <c r="A90" s="2"/>
      <c r="B90" s="2"/>
      <c r="C90" s="37"/>
      <c r="D90" s="2"/>
      <c r="E90" s="2"/>
      <c r="F90" s="85" t="s">
        <v>23</v>
      </c>
      <c r="G90" s="85">
        <v>1</v>
      </c>
      <c r="H90" s="85" t="s">
        <v>24</v>
      </c>
      <c r="I90" s="85">
        <v>3309</v>
      </c>
      <c r="J90" s="90" t="s">
        <v>178</v>
      </c>
      <c r="K90" s="106">
        <v>2019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thickBot="1" x14ac:dyDescent="0.35">
      <c r="A91" s="2"/>
      <c r="B91" s="2"/>
      <c r="C91" s="37"/>
      <c r="D91" s="2"/>
      <c r="E91" s="2"/>
      <c r="F91" s="85" t="s">
        <v>25</v>
      </c>
      <c r="G91" s="85">
        <v>1</v>
      </c>
      <c r="H91" s="85" t="s">
        <v>24</v>
      </c>
      <c r="I91" s="85">
        <v>3309</v>
      </c>
      <c r="J91" s="90" t="s">
        <v>178</v>
      </c>
      <c r="K91" s="128">
        <v>2019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thickBot="1" x14ac:dyDescent="0.35">
      <c r="A92" s="2"/>
      <c r="B92" s="2"/>
      <c r="C92" s="37"/>
      <c r="D92" s="2"/>
      <c r="E92" s="2"/>
      <c r="F92" s="85" t="s">
        <v>26</v>
      </c>
      <c r="G92" s="85">
        <v>1</v>
      </c>
      <c r="H92" s="85" t="s">
        <v>24</v>
      </c>
      <c r="I92" s="85">
        <v>2884</v>
      </c>
      <c r="J92" s="90" t="s">
        <v>178</v>
      </c>
      <c r="K92" s="106">
        <v>2019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thickBot="1" x14ac:dyDescent="0.35">
      <c r="A93" s="2"/>
      <c r="B93" s="2"/>
      <c r="C93" s="37"/>
      <c r="D93" s="2"/>
      <c r="E93" s="2"/>
      <c r="F93" s="85" t="s">
        <v>27</v>
      </c>
      <c r="G93" s="85">
        <v>1</v>
      </c>
      <c r="H93" s="85" t="s">
        <v>24</v>
      </c>
      <c r="I93" s="85">
        <v>345</v>
      </c>
      <c r="J93" s="90" t="s">
        <v>178</v>
      </c>
      <c r="K93" s="128">
        <v>2019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thickBot="1" x14ac:dyDescent="0.35">
      <c r="A94" s="2"/>
      <c r="B94" s="2"/>
      <c r="C94" s="37"/>
      <c r="D94" s="2"/>
      <c r="E94" s="2"/>
      <c r="F94" s="85" t="s">
        <v>28</v>
      </c>
      <c r="G94" s="85">
        <v>1</v>
      </c>
      <c r="H94" s="85" t="s">
        <v>24</v>
      </c>
      <c r="I94" s="85">
        <v>1806</v>
      </c>
      <c r="J94" s="90" t="s">
        <v>178</v>
      </c>
      <c r="K94" s="106">
        <v>2019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thickBot="1" x14ac:dyDescent="0.35">
      <c r="A95" s="2"/>
      <c r="B95" s="2"/>
      <c r="C95" s="37"/>
      <c r="D95" s="2"/>
      <c r="E95" s="2"/>
      <c r="F95" s="85" t="s">
        <v>67</v>
      </c>
      <c r="G95" s="85">
        <v>1</v>
      </c>
      <c r="H95" s="85" t="s">
        <v>44</v>
      </c>
      <c r="I95" s="85">
        <v>282</v>
      </c>
      <c r="J95" s="147" t="s">
        <v>180</v>
      </c>
      <c r="K95" s="106">
        <v>2019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thickBot="1" x14ac:dyDescent="0.35">
      <c r="A96" s="2"/>
      <c r="B96" s="2"/>
      <c r="C96" s="37"/>
      <c r="D96" s="2"/>
      <c r="E96" s="2"/>
      <c r="F96" s="85" t="s">
        <v>33</v>
      </c>
      <c r="G96" s="85">
        <v>1</v>
      </c>
      <c r="H96" s="85" t="s">
        <v>34</v>
      </c>
      <c r="I96" s="85">
        <v>649</v>
      </c>
      <c r="J96" s="90" t="s">
        <v>181</v>
      </c>
      <c r="K96" s="106">
        <v>2019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thickBot="1" x14ac:dyDescent="0.35">
      <c r="A97" s="2"/>
      <c r="B97" s="2"/>
      <c r="C97" s="37"/>
      <c r="D97" s="2"/>
      <c r="E97" s="2"/>
      <c r="F97" s="85" t="s">
        <v>35</v>
      </c>
      <c r="G97" s="85">
        <v>1</v>
      </c>
      <c r="H97" s="85" t="s">
        <v>34</v>
      </c>
      <c r="I97" s="85">
        <v>0</v>
      </c>
      <c r="J97" s="90" t="s">
        <v>181</v>
      </c>
      <c r="K97" s="106">
        <v>2019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thickBot="1" x14ac:dyDescent="0.35">
      <c r="A98" s="2"/>
      <c r="B98" s="2"/>
      <c r="C98" s="37"/>
      <c r="D98" s="2"/>
      <c r="E98" s="2"/>
      <c r="F98" s="85" t="s">
        <v>36</v>
      </c>
      <c r="G98" s="85">
        <v>1</v>
      </c>
      <c r="H98" s="85" t="s">
        <v>34</v>
      </c>
      <c r="I98" s="85">
        <v>649</v>
      </c>
      <c r="J98" s="90" t="s">
        <v>181</v>
      </c>
      <c r="K98" s="106">
        <v>2019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thickBot="1" x14ac:dyDescent="0.35">
      <c r="A99" s="2"/>
      <c r="B99" s="2"/>
      <c r="C99" s="37"/>
      <c r="D99" s="2"/>
      <c r="E99" s="2"/>
      <c r="F99" s="85" t="s">
        <v>37</v>
      </c>
      <c r="G99" s="85">
        <v>2</v>
      </c>
      <c r="H99" s="85" t="s">
        <v>34</v>
      </c>
      <c r="I99" s="85">
        <v>649</v>
      </c>
      <c r="J99" s="90" t="s">
        <v>181</v>
      </c>
      <c r="K99" s="128">
        <v>2019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thickBot="1" x14ac:dyDescent="0.35">
      <c r="A100" s="2"/>
      <c r="B100" s="2"/>
      <c r="C100" s="37"/>
      <c r="D100" s="2"/>
      <c r="E100" s="2"/>
      <c r="F100" s="85" t="s">
        <v>38</v>
      </c>
      <c r="G100" s="85">
        <v>2</v>
      </c>
      <c r="H100" s="85" t="s">
        <v>34</v>
      </c>
      <c r="I100" s="85">
        <v>0</v>
      </c>
      <c r="J100" s="90" t="s">
        <v>181</v>
      </c>
      <c r="K100" s="106">
        <v>2019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thickBot="1" x14ac:dyDescent="0.35">
      <c r="A101" s="2"/>
      <c r="B101" s="2"/>
      <c r="C101" s="37"/>
      <c r="D101" s="2"/>
      <c r="E101" s="2"/>
      <c r="F101" s="85" t="s">
        <v>39</v>
      </c>
      <c r="G101" s="85">
        <v>2</v>
      </c>
      <c r="H101" s="85" t="s">
        <v>34</v>
      </c>
      <c r="I101" s="85">
        <f>I99</f>
        <v>649</v>
      </c>
      <c r="J101" s="90" t="s">
        <v>181</v>
      </c>
      <c r="K101" s="127">
        <v>2019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thickBot="1" x14ac:dyDescent="0.35">
      <c r="A102" s="2"/>
      <c r="B102" s="2"/>
      <c r="C102" s="37"/>
      <c r="D102" s="2"/>
      <c r="E102" s="2"/>
      <c r="F102" s="85" t="s">
        <v>114</v>
      </c>
      <c r="G102" s="85">
        <v>2</v>
      </c>
      <c r="H102" s="85" t="s">
        <v>40</v>
      </c>
      <c r="I102" s="85">
        <v>35970</v>
      </c>
      <c r="J102" s="90" t="s">
        <v>182</v>
      </c>
      <c r="K102" s="128">
        <v>2019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thickBot="1" x14ac:dyDescent="0.35">
      <c r="A103" s="2"/>
      <c r="B103" s="2"/>
      <c r="C103" s="37"/>
      <c r="D103" s="2"/>
      <c r="E103" s="2"/>
      <c r="F103" s="85" t="s">
        <v>43</v>
      </c>
      <c r="G103" s="116" t="s">
        <v>183</v>
      </c>
      <c r="H103" s="85" t="s">
        <v>44</v>
      </c>
      <c r="I103" s="85">
        <v>220</v>
      </c>
      <c r="J103" s="90" t="s">
        <v>180</v>
      </c>
      <c r="K103" s="106">
        <v>2019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thickBot="1" x14ac:dyDescent="0.35">
      <c r="A104" s="2"/>
      <c r="B104" s="2"/>
      <c r="C104" s="37"/>
      <c r="D104" s="2"/>
      <c r="E104" s="2"/>
      <c r="F104" s="85" t="s">
        <v>45</v>
      </c>
      <c r="G104" s="116" t="s">
        <v>183</v>
      </c>
      <c r="H104" s="85" t="s">
        <v>44</v>
      </c>
      <c r="I104" s="85">
        <v>36</v>
      </c>
      <c r="J104" s="90" t="s">
        <v>180</v>
      </c>
      <c r="K104" s="128">
        <v>2019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thickBot="1" x14ac:dyDescent="0.35">
      <c r="A105" s="2"/>
      <c r="B105" s="2"/>
      <c r="C105" s="37"/>
      <c r="D105" s="2"/>
      <c r="E105" s="2"/>
      <c r="F105" s="85" t="s">
        <v>46</v>
      </c>
      <c r="G105" s="116" t="s">
        <v>183</v>
      </c>
      <c r="H105" s="85" t="s">
        <v>44</v>
      </c>
      <c r="I105" s="85">
        <v>297</v>
      </c>
      <c r="J105" s="90" t="s">
        <v>180</v>
      </c>
      <c r="K105" s="106">
        <v>2019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thickBot="1" x14ac:dyDescent="0.35">
      <c r="A106" s="2"/>
      <c r="B106" s="2"/>
      <c r="C106" s="37"/>
      <c r="D106" s="2"/>
      <c r="E106" s="2"/>
      <c r="F106" s="85" t="s">
        <v>47</v>
      </c>
      <c r="G106" s="116" t="s">
        <v>183</v>
      </c>
      <c r="H106" s="85" t="s">
        <v>44</v>
      </c>
      <c r="I106" s="85">
        <v>200</v>
      </c>
      <c r="J106" s="90" t="s">
        <v>180</v>
      </c>
      <c r="K106" s="128">
        <v>2019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thickBot="1" x14ac:dyDescent="0.35">
      <c r="A107" s="2"/>
      <c r="B107" s="2"/>
      <c r="C107" s="37"/>
      <c r="D107" s="2"/>
      <c r="E107" s="2"/>
      <c r="F107" s="146" t="s">
        <v>48</v>
      </c>
      <c r="G107" s="150" t="s">
        <v>183</v>
      </c>
      <c r="H107" s="146" t="s">
        <v>44</v>
      </c>
      <c r="I107" s="146">
        <v>147</v>
      </c>
      <c r="J107" s="147" t="s">
        <v>180</v>
      </c>
      <c r="K107" s="151">
        <v>2019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thickTop="1" thickBot="1" x14ac:dyDescent="0.35">
      <c r="A108" s="2"/>
      <c r="B108" s="2"/>
      <c r="C108" s="37"/>
      <c r="D108" s="2"/>
      <c r="E108" s="2"/>
      <c r="F108" s="87" t="s">
        <v>21</v>
      </c>
      <c r="G108" s="152">
        <v>1</v>
      </c>
      <c r="H108" s="152" t="s">
        <v>176</v>
      </c>
      <c r="I108" s="152">
        <v>1884</v>
      </c>
      <c r="J108" s="153" t="s">
        <v>177</v>
      </c>
      <c r="K108" s="127">
        <v>2020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thickBot="1" x14ac:dyDescent="0.35">
      <c r="A109" s="2"/>
      <c r="B109" s="2"/>
      <c r="C109" s="37"/>
      <c r="D109" s="2"/>
      <c r="E109" s="2"/>
      <c r="F109" s="85" t="s">
        <v>23</v>
      </c>
      <c r="G109" s="85">
        <v>1</v>
      </c>
      <c r="H109" s="85" t="s">
        <v>24</v>
      </c>
      <c r="I109" s="85">
        <v>3262</v>
      </c>
      <c r="J109" s="90" t="s">
        <v>178</v>
      </c>
      <c r="K109" s="106">
        <v>2020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thickBot="1" x14ac:dyDescent="0.35">
      <c r="A110" s="2"/>
      <c r="B110" s="2"/>
      <c r="C110" s="37"/>
      <c r="D110" s="2"/>
      <c r="E110" s="2"/>
      <c r="F110" s="85" t="s">
        <v>25</v>
      </c>
      <c r="G110" s="85">
        <v>1</v>
      </c>
      <c r="H110" s="85" t="s">
        <v>24</v>
      </c>
      <c r="I110" s="85">
        <v>3262</v>
      </c>
      <c r="J110" s="90" t="s">
        <v>178</v>
      </c>
      <c r="K110" s="127">
        <v>2020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thickBot="1" x14ac:dyDescent="0.35">
      <c r="A111" s="2"/>
      <c r="B111" s="2"/>
      <c r="C111" s="37"/>
      <c r="D111" s="2"/>
      <c r="E111" s="2"/>
      <c r="F111" s="85" t="s">
        <v>26</v>
      </c>
      <c r="G111" s="85">
        <v>1</v>
      </c>
      <c r="H111" s="85" t="s">
        <v>24</v>
      </c>
      <c r="I111" s="85">
        <v>2784</v>
      </c>
      <c r="J111" s="90" t="s">
        <v>178</v>
      </c>
      <c r="K111" s="106">
        <v>2020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thickBot="1" x14ac:dyDescent="0.35">
      <c r="A112" s="2"/>
      <c r="B112" s="2"/>
      <c r="C112" s="37"/>
      <c r="D112" s="2"/>
      <c r="E112" s="2"/>
      <c r="F112" s="85" t="s">
        <v>27</v>
      </c>
      <c r="G112" s="85">
        <v>1</v>
      </c>
      <c r="H112" s="85" t="s">
        <v>24</v>
      </c>
      <c r="I112" s="85">
        <v>345</v>
      </c>
      <c r="J112" s="90" t="s">
        <v>178</v>
      </c>
      <c r="K112" s="127">
        <v>2020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thickBot="1" x14ac:dyDescent="0.35">
      <c r="A113" s="2"/>
      <c r="B113" s="2"/>
      <c r="C113" s="37"/>
      <c r="D113" s="2"/>
      <c r="E113" s="2"/>
      <c r="F113" s="85" t="s">
        <v>28</v>
      </c>
      <c r="G113" s="85">
        <v>1</v>
      </c>
      <c r="H113" s="85" t="s">
        <v>24</v>
      </c>
      <c r="I113" s="85">
        <v>1806</v>
      </c>
      <c r="J113" s="90" t="s">
        <v>178</v>
      </c>
      <c r="K113" s="106">
        <v>2020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thickBot="1" x14ac:dyDescent="0.35">
      <c r="A114" s="2"/>
      <c r="B114" s="2"/>
      <c r="C114" s="37"/>
      <c r="D114" s="2"/>
      <c r="E114" s="2"/>
      <c r="F114" s="85" t="s">
        <v>67</v>
      </c>
      <c r="G114" s="85">
        <v>1</v>
      </c>
      <c r="H114" s="85" t="s">
        <v>44</v>
      </c>
      <c r="I114" s="85">
        <v>282</v>
      </c>
      <c r="J114" s="147" t="s">
        <v>180</v>
      </c>
      <c r="K114" s="106">
        <v>2020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thickBot="1" x14ac:dyDescent="0.35">
      <c r="A115" s="2"/>
      <c r="B115" s="2"/>
      <c r="C115" s="37"/>
      <c r="D115" s="2"/>
      <c r="E115" s="2"/>
      <c r="F115" s="85" t="s">
        <v>33</v>
      </c>
      <c r="G115" s="85">
        <v>1</v>
      </c>
      <c r="H115" s="85" t="s">
        <v>34</v>
      </c>
      <c r="I115" s="85">
        <v>556</v>
      </c>
      <c r="J115" s="90" t="s">
        <v>181</v>
      </c>
      <c r="K115" s="106">
        <v>2020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thickBot="1" x14ac:dyDescent="0.35">
      <c r="A116" s="2"/>
      <c r="B116" s="2"/>
      <c r="C116" s="37"/>
      <c r="D116" s="2"/>
      <c r="E116" s="2"/>
      <c r="F116" s="85" t="s">
        <v>35</v>
      </c>
      <c r="G116" s="85">
        <v>1</v>
      </c>
      <c r="H116" s="85" t="s">
        <v>34</v>
      </c>
      <c r="I116" s="85">
        <v>0</v>
      </c>
      <c r="J116" s="90" t="s">
        <v>181</v>
      </c>
      <c r="K116" s="106">
        <v>2020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thickBot="1" x14ac:dyDescent="0.35">
      <c r="A117" s="2"/>
      <c r="B117" s="2"/>
      <c r="C117" s="37"/>
      <c r="D117" s="2"/>
      <c r="E117" s="2"/>
      <c r="F117" s="85" t="s">
        <v>36</v>
      </c>
      <c r="G117" s="85">
        <v>1</v>
      </c>
      <c r="H117" s="85" t="s">
        <v>34</v>
      </c>
      <c r="I117" s="85">
        <v>556</v>
      </c>
      <c r="J117" s="90" t="s">
        <v>181</v>
      </c>
      <c r="K117" s="106">
        <v>2020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thickBot="1" x14ac:dyDescent="0.35">
      <c r="A118" s="2"/>
      <c r="B118" s="2"/>
      <c r="C118" s="37"/>
      <c r="D118" s="2"/>
      <c r="E118" s="2"/>
      <c r="F118" s="85" t="s">
        <v>37</v>
      </c>
      <c r="G118" s="85">
        <v>2</v>
      </c>
      <c r="H118" s="85" t="s">
        <v>34</v>
      </c>
      <c r="I118" s="85">
        <v>556</v>
      </c>
      <c r="J118" s="90" t="s">
        <v>181</v>
      </c>
      <c r="K118" s="127">
        <v>2020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thickBot="1" x14ac:dyDescent="0.35">
      <c r="A119" s="2"/>
      <c r="B119" s="2"/>
      <c r="C119" s="37"/>
      <c r="D119" s="2"/>
      <c r="E119" s="2"/>
      <c r="F119" s="85" t="s">
        <v>38</v>
      </c>
      <c r="G119" s="85">
        <v>2</v>
      </c>
      <c r="H119" s="85" t="s">
        <v>34</v>
      </c>
      <c r="I119" s="85">
        <v>0</v>
      </c>
      <c r="J119" s="90" t="s">
        <v>181</v>
      </c>
      <c r="K119" s="106">
        <v>2020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thickBot="1" x14ac:dyDescent="0.35">
      <c r="A120" s="2"/>
      <c r="B120" s="2"/>
      <c r="C120" s="37"/>
      <c r="D120" s="2"/>
      <c r="E120" s="2"/>
      <c r="F120" s="85" t="s">
        <v>39</v>
      </c>
      <c r="G120" s="85">
        <v>2</v>
      </c>
      <c r="H120" s="85" t="s">
        <v>34</v>
      </c>
      <c r="I120" s="85">
        <f>I118</f>
        <v>556</v>
      </c>
      <c r="J120" s="90" t="s">
        <v>181</v>
      </c>
      <c r="K120" s="127">
        <v>2020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thickBot="1" x14ac:dyDescent="0.35">
      <c r="A121" s="2"/>
      <c r="B121" s="2"/>
      <c r="C121" s="37"/>
      <c r="D121" s="2"/>
      <c r="E121" s="2"/>
      <c r="F121" s="85" t="s">
        <v>114</v>
      </c>
      <c r="G121" s="85">
        <v>2</v>
      </c>
      <c r="H121" s="85" t="s">
        <v>40</v>
      </c>
      <c r="I121" s="85">
        <v>35970</v>
      </c>
      <c r="J121" s="90" t="s">
        <v>182</v>
      </c>
      <c r="K121" s="127">
        <v>2020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thickBot="1" x14ac:dyDescent="0.35">
      <c r="A122" s="2"/>
      <c r="B122" s="2"/>
      <c r="C122" s="37"/>
      <c r="D122" s="2"/>
      <c r="E122" s="2"/>
      <c r="F122" s="85" t="s">
        <v>43</v>
      </c>
      <c r="G122" s="116" t="s">
        <v>183</v>
      </c>
      <c r="H122" s="85" t="s">
        <v>44</v>
      </c>
      <c r="I122" s="85">
        <v>195</v>
      </c>
      <c r="J122" s="90" t="s">
        <v>180</v>
      </c>
      <c r="K122" s="106">
        <v>2020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thickBot="1" x14ac:dyDescent="0.35">
      <c r="A123" s="2"/>
      <c r="B123" s="2"/>
      <c r="C123" s="37"/>
      <c r="D123" s="2"/>
      <c r="E123" s="2"/>
      <c r="F123" s="85" t="s">
        <v>45</v>
      </c>
      <c r="G123" s="116" t="s">
        <v>183</v>
      </c>
      <c r="H123" s="85" t="s">
        <v>44</v>
      </c>
      <c r="I123" s="85">
        <v>36</v>
      </c>
      <c r="J123" s="90" t="s">
        <v>180</v>
      </c>
      <c r="K123" s="127">
        <v>2020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thickBot="1" x14ac:dyDescent="0.35">
      <c r="A124" s="2"/>
      <c r="B124" s="2"/>
      <c r="C124" s="37"/>
      <c r="D124" s="2"/>
      <c r="E124" s="2"/>
      <c r="F124" s="85" t="s">
        <v>46</v>
      </c>
      <c r="G124" s="116" t="s">
        <v>183</v>
      </c>
      <c r="H124" s="85" t="s">
        <v>44</v>
      </c>
      <c r="I124" s="85">
        <v>297</v>
      </c>
      <c r="J124" s="90" t="s">
        <v>180</v>
      </c>
      <c r="K124" s="106">
        <v>2020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thickBot="1" x14ac:dyDescent="0.35">
      <c r="A125" s="2"/>
      <c r="B125" s="2"/>
      <c r="C125" s="37"/>
      <c r="D125" s="2"/>
      <c r="E125" s="2"/>
      <c r="F125" s="85" t="s">
        <v>47</v>
      </c>
      <c r="G125" s="116" t="s">
        <v>183</v>
      </c>
      <c r="H125" s="85" t="s">
        <v>44</v>
      </c>
      <c r="I125" s="85">
        <v>200</v>
      </c>
      <c r="J125" s="90" t="s">
        <v>180</v>
      </c>
      <c r="K125" s="127">
        <v>2020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thickBot="1" x14ac:dyDescent="0.35">
      <c r="A126" s="2"/>
      <c r="B126" s="2"/>
      <c r="C126" s="37"/>
      <c r="D126" s="2"/>
      <c r="E126" s="2"/>
      <c r="F126" s="146" t="s">
        <v>48</v>
      </c>
      <c r="G126" s="150" t="s">
        <v>183</v>
      </c>
      <c r="H126" s="146" t="s">
        <v>44</v>
      </c>
      <c r="I126" s="146">
        <v>147</v>
      </c>
      <c r="J126" s="147" t="s">
        <v>180</v>
      </c>
      <c r="K126" s="151">
        <v>2020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thickTop="1" thickBot="1" x14ac:dyDescent="0.35">
      <c r="A127" s="2"/>
      <c r="B127" s="2"/>
      <c r="C127" s="37"/>
      <c r="D127" s="2"/>
      <c r="E127" s="2"/>
      <c r="F127" s="87" t="s">
        <v>21</v>
      </c>
      <c r="G127" s="152">
        <v>1</v>
      </c>
      <c r="H127" s="152" t="s">
        <v>176</v>
      </c>
      <c r="I127" s="152">
        <v>1884</v>
      </c>
      <c r="J127" s="153" t="s">
        <v>177</v>
      </c>
      <c r="K127" s="127">
        <v>2021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thickBot="1" x14ac:dyDescent="0.35">
      <c r="A128" s="2"/>
      <c r="B128" s="2"/>
      <c r="C128" s="37"/>
      <c r="D128" s="2"/>
      <c r="E128" s="2"/>
      <c r="F128" s="85" t="s">
        <v>23</v>
      </c>
      <c r="G128" s="85">
        <v>1</v>
      </c>
      <c r="H128" s="85" t="s">
        <v>24</v>
      </c>
      <c r="I128" s="85">
        <v>3262</v>
      </c>
      <c r="J128" s="90" t="s">
        <v>178</v>
      </c>
      <c r="K128" s="106">
        <v>2021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thickBot="1" x14ac:dyDescent="0.35">
      <c r="A129" s="2"/>
      <c r="B129" s="2"/>
      <c r="C129" s="37"/>
      <c r="D129" s="2"/>
      <c r="E129" s="2"/>
      <c r="F129" s="85" t="s">
        <v>25</v>
      </c>
      <c r="G129" s="85">
        <v>1</v>
      </c>
      <c r="H129" s="85" t="s">
        <v>24</v>
      </c>
      <c r="I129" s="85">
        <v>3262</v>
      </c>
      <c r="J129" s="90" t="s">
        <v>178</v>
      </c>
      <c r="K129" s="128">
        <v>2021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thickBot="1" x14ac:dyDescent="0.35">
      <c r="A130" s="2"/>
      <c r="B130" s="2"/>
      <c r="C130" s="37"/>
      <c r="D130" s="2"/>
      <c r="E130" s="2"/>
      <c r="F130" s="85" t="s">
        <v>26</v>
      </c>
      <c r="G130" s="85">
        <v>1</v>
      </c>
      <c r="H130" s="85" t="s">
        <v>24</v>
      </c>
      <c r="I130" s="85">
        <v>2784</v>
      </c>
      <c r="J130" s="90" t="s">
        <v>178</v>
      </c>
      <c r="K130" s="106">
        <v>2021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thickBot="1" x14ac:dyDescent="0.35">
      <c r="A131" s="2"/>
      <c r="B131" s="2"/>
      <c r="C131" s="37"/>
      <c r="D131" s="2"/>
      <c r="E131" s="2"/>
      <c r="F131" s="85" t="s">
        <v>27</v>
      </c>
      <c r="G131" s="85">
        <v>1</v>
      </c>
      <c r="H131" s="85" t="s">
        <v>24</v>
      </c>
      <c r="I131" s="85">
        <v>314</v>
      </c>
      <c r="J131" s="90" t="s">
        <v>178</v>
      </c>
      <c r="K131" s="128">
        <v>2021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thickBot="1" x14ac:dyDescent="0.35">
      <c r="A132" s="2"/>
      <c r="B132" s="2"/>
      <c r="C132" s="37"/>
      <c r="D132" s="2"/>
      <c r="E132" s="2"/>
      <c r="F132" s="85" t="s">
        <v>28</v>
      </c>
      <c r="G132" s="85">
        <v>1</v>
      </c>
      <c r="H132" s="85" t="s">
        <v>24</v>
      </c>
      <c r="I132" s="85">
        <v>1798</v>
      </c>
      <c r="J132" s="90" t="s">
        <v>178</v>
      </c>
      <c r="K132" s="106">
        <v>2021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thickBot="1" x14ac:dyDescent="0.35">
      <c r="A133" s="2"/>
      <c r="B133" s="2"/>
      <c r="C133" s="37"/>
      <c r="D133" s="2"/>
      <c r="E133" s="2"/>
      <c r="F133" s="85" t="s">
        <v>67</v>
      </c>
      <c r="G133" s="85">
        <v>1</v>
      </c>
      <c r="H133" s="85" t="s">
        <v>44</v>
      </c>
      <c r="I133" s="85">
        <v>282</v>
      </c>
      <c r="J133" s="147" t="s">
        <v>180</v>
      </c>
      <c r="K133" s="106">
        <v>2021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thickBot="1" x14ac:dyDescent="0.35">
      <c r="A134" s="2"/>
      <c r="B134" s="2"/>
      <c r="C134" s="37"/>
      <c r="D134" s="2"/>
      <c r="E134" s="2"/>
      <c r="F134" s="85" t="s">
        <v>33</v>
      </c>
      <c r="G134" s="85">
        <v>1</v>
      </c>
      <c r="H134" s="85" t="s">
        <v>34</v>
      </c>
      <c r="I134" s="85">
        <v>556</v>
      </c>
      <c r="J134" s="90" t="s">
        <v>181</v>
      </c>
      <c r="K134" s="106">
        <v>2021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thickBot="1" x14ac:dyDescent="0.35">
      <c r="A135" s="2"/>
      <c r="B135" s="2"/>
      <c r="C135" s="37"/>
      <c r="D135" s="2"/>
      <c r="E135" s="2"/>
      <c r="F135" s="85" t="s">
        <v>35</v>
      </c>
      <c r="G135" s="85">
        <v>1</v>
      </c>
      <c r="H135" s="85" t="s">
        <v>34</v>
      </c>
      <c r="I135" s="85">
        <v>0</v>
      </c>
      <c r="J135" s="90" t="s">
        <v>181</v>
      </c>
      <c r="K135" s="106">
        <v>2021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thickBot="1" x14ac:dyDescent="0.35">
      <c r="A136" s="2"/>
      <c r="B136" s="2"/>
      <c r="C136" s="37"/>
      <c r="D136" s="2"/>
      <c r="E136" s="2"/>
      <c r="F136" s="85" t="s">
        <v>36</v>
      </c>
      <c r="G136" s="85">
        <v>1</v>
      </c>
      <c r="H136" s="85" t="s">
        <v>34</v>
      </c>
      <c r="I136" s="85">
        <v>556</v>
      </c>
      <c r="J136" s="90" t="s">
        <v>181</v>
      </c>
      <c r="K136" s="106">
        <v>2021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thickBot="1" x14ac:dyDescent="0.35">
      <c r="A137" s="2"/>
      <c r="B137" s="2"/>
      <c r="C137" s="37"/>
      <c r="D137" s="2"/>
      <c r="E137" s="2"/>
      <c r="F137" s="85" t="s">
        <v>37</v>
      </c>
      <c r="G137" s="85">
        <v>2</v>
      </c>
      <c r="H137" s="85" t="s">
        <v>34</v>
      </c>
      <c r="I137" s="85">
        <v>556</v>
      </c>
      <c r="J137" s="90" t="s">
        <v>181</v>
      </c>
      <c r="K137" s="128">
        <v>2021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thickBot="1" x14ac:dyDescent="0.35">
      <c r="A138" s="2"/>
      <c r="B138" s="2"/>
      <c r="C138" s="37"/>
      <c r="D138" s="2"/>
      <c r="E138" s="2"/>
      <c r="F138" s="85" t="s">
        <v>38</v>
      </c>
      <c r="G138" s="85">
        <v>2</v>
      </c>
      <c r="H138" s="85" t="s">
        <v>34</v>
      </c>
      <c r="I138" s="85">
        <v>0</v>
      </c>
      <c r="J138" s="90" t="s">
        <v>181</v>
      </c>
      <c r="K138" s="106">
        <v>2021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thickBot="1" x14ac:dyDescent="0.35">
      <c r="A139" s="2"/>
      <c r="B139" s="2"/>
      <c r="C139" s="37"/>
      <c r="D139" s="2"/>
      <c r="E139" s="2"/>
      <c r="F139" s="85" t="s">
        <v>39</v>
      </c>
      <c r="G139" s="85">
        <v>2</v>
      </c>
      <c r="H139" s="85" t="s">
        <v>34</v>
      </c>
      <c r="I139" s="85">
        <f>I137</f>
        <v>556</v>
      </c>
      <c r="J139" s="90" t="s">
        <v>181</v>
      </c>
      <c r="K139" s="127">
        <v>2021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thickBot="1" x14ac:dyDescent="0.35">
      <c r="A140" s="2"/>
      <c r="B140" s="2"/>
      <c r="C140" s="37"/>
      <c r="D140" s="2"/>
      <c r="E140" s="2"/>
      <c r="F140" s="85" t="s">
        <v>114</v>
      </c>
      <c r="G140" s="85">
        <v>2</v>
      </c>
      <c r="H140" s="85" t="s">
        <v>40</v>
      </c>
      <c r="I140" s="85">
        <v>35970</v>
      </c>
      <c r="J140" s="90" t="s">
        <v>182</v>
      </c>
      <c r="K140" s="128">
        <v>2021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thickBot="1" x14ac:dyDescent="0.35">
      <c r="A141" s="2"/>
      <c r="B141" s="2"/>
      <c r="C141" s="37"/>
      <c r="D141" s="2"/>
      <c r="E141" s="2"/>
      <c r="F141" s="85" t="s">
        <v>43</v>
      </c>
      <c r="G141" s="116" t="s">
        <v>183</v>
      </c>
      <c r="H141" s="85" t="s">
        <v>44</v>
      </c>
      <c r="I141" s="85">
        <v>195</v>
      </c>
      <c r="J141" s="90" t="s">
        <v>180</v>
      </c>
      <c r="K141" s="106">
        <v>2021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thickBot="1" x14ac:dyDescent="0.35">
      <c r="A142" s="2"/>
      <c r="B142" s="2"/>
      <c r="C142" s="37"/>
      <c r="D142" s="2"/>
      <c r="E142" s="2"/>
      <c r="F142" s="85" t="s">
        <v>45</v>
      </c>
      <c r="G142" s="116" t="s">
        <v>183</v>
      </c>
      <c r="H142" s="85" t="s">
        <v>44</v>
      </c>
      <c r="I142" s="85">
        <v>15</v>
      </c>
      <c r="J142" s="90" t="s">
        <v>180</v>
      </c>
      <c r="K142" s="128">
        <v>2021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thickBot="1" x14ac:dyDescent="0.35">
      <c r="A143" s="2"/>
      <c r="B143" s="2"/>
      <c r="C143" s="37"/>
      <c r="D143" s="2"/>
      <c r="E143" s="2"/>
      <c r="F143" s="85" t="s">
        <v>46</v>
      </c>
      <c r="G143" s="116" t="s">
        <v>183</v>
      </c>
      <c r="H143" s="85" t="s">
        <v>44</v>
      </c>
      <c r="I143" s="85">
        <v>297</v>
      </c>
      <c r="J143" s="90" t="s">
        <v>180</v>
      </c>
      <c r="K143" s="106">
        <v>2021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thickBot="1" x14ac:dyDescent="0.35">
      <c r="A144" s="2"/>
      <c r="B144" s="2"/>
      <c r="C144" s="37"/>
      <c r="D144" s="2"/>
      <c r="E144" s="2"/>
      <c r="F144" s="85" t="s">
        <v>47</v>
      </c>
      <c r="G144" s="116" t="s">
        <v>183</v>
      </c>
      <c r="H144" s="85" t="s">
        <v>44</v>
      </c>
      <c r="I144" s="85">
        <v>200</v>
      </c>
      <c r="J144" s="90" t="s">
        <v>180</v>
      </c>
      <c r="K144" s="128">
        <v>2021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thickBot="1" x14ac:dyDescent="0.35">
      <c r="A145" s="2"/>
      <c r="B145" s="2"/>
      <c r="C145" s="37"/>
      <c r="D145" s="2"/>
      <c r="E145" s="2"/>
      <c r="F145" s="146" t="s">
        <v>48</v>
      </c>
      <c r="G145" s="150" t="s">
        <v>183</v>
      </c>
      <c r="H145" s="146" t="s">
        <v>44</v>
      </c>
      <c r="I145" s="146">
        <v>147</v>
      </c>
      <c r="J145" s="147" t="s">
        <v>180</v>
      </c>
      <c r="K145" s="151">
        <v>2021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thickTop="1" thickBot="1" x14ac:dyDescent="0.35">
      <c r="A146" s="2"/>
      <c r="B146" s="2"/>
      <c r="C146" s="37"/>
      <c r="D146" s="2"/>
      <c r="E146" s="2"/>
      <c r="F146" s="87" t="s">
        <v>21</v>
      </c>
      <c r="G146" s="152">
        <v>1</v>
      </c>
      <c r="H146" s="152" t="s">
        <v>176</v>
      </c>
      <c r="I146" s="152">
        <v>2085</v>
      </c>
      <c r="J146" s="153" t="s">
        <v>177</v>
      </c>
      <c r="K146" s="127">
        <v>2022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thickBot="1" x14ac:dyDescent="0.35">
      <c r="A147" s="2"/>
      <c r="B147" s="2"/>
      <c r="C147" s="37"/>
      <c r="D147" s="2"/>
      <c r="E147" s="2"/>
      <c r="F147" s="85" t="s">
        <v>23</v>
      </c>
      <c r="G147" s="85">
        <v>1</v>
      </c>
      <c r="H147" s="85" t="s">
        <v>24</v>
      </c>
      <c r="I147" s="85">
        <v>3262</v>
      </c>
      <c r="J147" s="90" t="s">
        <v>178</v>
      </c>
      <c r="K147" s="127">
        <v>2022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thickBot="1" x14ac:dyDescent="0.35">
      <c r="A148" s="2"/>
      <c r="B148" s="2"/>
      <c r="C148" s="37"/>
      <c r="D148" s="2"/>
      <c r="E148" s="2"/>
      <c r="F148" s="85" t="s">
        <v>25</v>
      </c>
      <c r="G148" s="85">
        <v>1</v>
      </c>
      <c r="H148" s="85" t="s">
        <v>24</v>
      </c>
      <c r="I148" s="85">
        <v>3262</v>
      </c>
      <c r="J148" s="90" t="s">
        <v>178</v>
      </c>
      <c r="K148" s="127">
        <v>2022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thickBot="1" x14ac:dyDescent="0.35">
      <c r="A149" s="2"/>
      <c r="B149" s="2"/>
      <c r="C149" s="37"/>
      <c r="D149" s="2"/>
      <c r="E149" s="2"/>
      <c r="F149" s="85" t="s">
        <v>26</v>
      </c>
      <c r="G149" s="85">
        <v>1</v>
      </c>
      <c r="H149" s="85" t="s">
        <v>24</v>
      </c>
      <c r="I149" s="85">
        <v>2784</v>
      </c>
      <c r="J149" s="90" t="s">
        <v>178</v>
      </c>
      <c r="K149" s="127">
        <v>2022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thickBot="1" x14ac:dyDescent="0.35">
      <c r="A150" s="2"/>
      <c r="B150" s="2"/>
      <c r="C150" s="37"/>
      <c r="D150" s="2"/>
      <c r="E150" s="2"/>
      <c r="F150" s="85" t="s">
        <v>27</v>
      </c>
      <c r="G150" s="85">
        <v>1</v>
      </c>
      <c r="H150" s="85" t="s">
        <v>24</v>
      </c>
      <c r="I150" s="85">
        <v>314</v>
      </c>
      <c r="J150" s="90" t="s">
        <v>178</v>
      </c>
      <c r="K150" s="127">
        <v>2022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thickBot="1" x14ac:dyDescent="0.35">
      <c r="A151" s="2"/>
      <c r="B151" s="2"/>
      <c r="C151" s="37"/>
      <c r="D151" s="2"/>
      <c r="E151" s="2"/>
      <c r="F151" s="85" t="s">
        <v>28</v>
      </c>
      <c r="G151" s="85">
        <v>1</v>
      </c>
      <c r="H151" s="85" t="s">
        <v>24</v>
      </c>
      <c r="I151" s="85">
        <v>1798</v>
      </c>
      <c r="J151" s="90" t="s">
        <v>178</v>
      </c>
      <c r="K151" s="127">
        <v>2022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thickBot="1" x14ac:dyDescent="0.35">
      <c r="A152" s="2"/>
      <c r="B152" s="2"/>
      <c r="C152" s="37"/>
      <c r="D152" s="2"/>
      <c r="E152" s="2"/>
      <c r="F152" s="85" t="s">
        <v>67</v>
      </c>
      <c r="G152" s="85">
        <v>1</v>
      </c>
      <c r="H152" s="85" t="s">
        <v>44</v>
      </c>
      <c r="I152" s="85">
        <v>282</v>
      </c>
      <c r="J152" s="147" t="s">
        <v>180</v>
      </c>
      <c r="K152" s="127">
        <v>2022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thickBot="1" x14ac:dyDescent="0.35">
      <c r="A153" s="2"/>
      <c r="B153" s="2"/>
      <c r="C153" s="37"/>
      <c r="D153" s="2"/>
      <c r="E153" s="2"/>
      <c r="F153" s="85" t="s">
        <v>33</v>
      </c>
      <c r="G153" s="85">
        <v>1</v>
      </c>
      <c r="H153" s="85" t="s">
        <v>34</v>
      </c>
      <c r="I153" s="85">
        <v>523</v>
      </c>
      <c r="J153" s="90" t="s">
        <v>181</v>
      </c>
      <c r="K153" s="106">
        <v>2022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thickBot="1" x14ac:dyDescent="0.35">
      <c r="A154" s="2"/>
      <c r="B154" s="2"/>
      <c r="C154" s="37"/>
      <c r="D154" s="2"/>
      <c r="E154" s="2"/>
      <c r="F154" s="85" t="s">
        <v>35</v>
      </c>
      <c r="G154" s="85">
        <v>1</v>
      </c>
      <c r="H154" s="85" t="s">
        <v>34</v>
      </c>
      <c r="I154" s="85">
        <v>523</v>
      </c>
      <c r="J154" s="90" t="s">
        <v>181</v>
      </c>
      <c r="K154" s="106">
        <v>2022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thickBot="1" x14ac:dyDescent="0.35">
      <c r="A155" s="2"/>
      <c r="B155" s="2"/>
      <c r="C155" s="37"/>
      <c r="D155" s="2"/>
      <c r="E155" s="2"/>
      <c r="F155" s="85" t="s">
        <v>36</v>
      </c>
      <c r="G155" s="85">
        <v>1</v>
      </c>
      <c r="H155" s="85" t="s">
        <v>34</v>
      </c>
      <c r="I155" s="85">
        <v>523</v>
      </c>
      <c r="J155" s="90" t="s">
        <v>181</v>
      </c>
      <c r="K155" s="106">
        <v>2022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thickBot="1" x14ac:dyDescent="0.35">
      <c r="A156" s="2"/>
      <c r="B156" s="2"/>
      <c r="C156" s="37"/>
      <c r="D156" s="2"/>
      <c r="E156" s="2"/>
      <c r="F156" s="85" t="s">
        <v>37</v>
      </c>
      <c r="G156" s="85">
        <v>2</v>
      </c>
      <c r="H156" s="85" t="s">
        <v>34</v>
      </c>
      <c r="I156" s="85">
        <v>523</v>
      </c>
      <c r="J156" s="90" t="s">
        <v>181</v>
      </c>
      <c r="K156" s="127">
        <v>2022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thickBot="1" x14ac:dyDescent="0.35">
      <c r="A157" s="2"/>
      <c r="B157" s="2"/>
      <c r="C157" s="37"/>
      <c r="D157" s="2"/>
      <c r="E157" s="2"/>
      <c r="F157" s="85" t="s">
        <v>38</v>
      </c>
      <c r="G157" s="85">
        <v>2</v>
      </c>
      <c r="H157" s="85" t="s">
        <v>34</v>
      </c>
      <c r="I157" s="85">
        <v>0</v>
      </c>
      <c r="J157" s="90" t="s">
        <v>181</v>
      </c>
      <c r="K157" s="127">
        <v>2022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thickBot="1" x14ac:dyDescent="0.35">
      <c r="A158" s="2"/>
      <c r="B158" s="2"/>
      <c r="C158" s="37"/>
      <c r="D158" s="2"/>
      <c r="E158" s="2"/>
      <c r="F158" s="85" t="s">
        <v>39</v>
      </c>
      <c r="G158" s="85">
        <v>2</v>
      </c>
      <c r="H158" s="85" t="s">
        <v>34</v>
      </c>
      <c r="I158" s="85">
        <f>I156</f>
        <v>523</v>
      </c>
      <c r="J158" s="90" t="s">
        <v>181</v>
      </c>
      <c r="K158" s="127">
        <v>2022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thickBot="1" x14ac:dyDescent="0.35">
      <c r="A159" s="2"/>
      <c r="B159" s="2"/>
      <c r="C159" s="37"/>
      <c r="D159" s="2"/>
      <c r="E159" s="2"/>
      <c r="F159" s="85" t="s">
        <v>114</v>
      </c>
      <c r="G159" s="85">
        <v>2</v>
      </c>
      <c r="H159" s="85" t="s">
        <v>40</v>
      </c>
      <c r="I159" s="85">
        <v>26840</v>
      </c>
      <c r="J159" s="90" t="s">
        <v>182</v>
      </c>
      <c r="K159" s="127">
        <v>2022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thickBot="1" x14ac:dyDescent="0.35">
      <c r="A160" s="2"/>
      <c r="B160" s="2"/>
      <c r="C160" s="37"/>
      <c r="D160" s="2"/>
      <c r="E160" s="2"/>
      <c r="F160" s="85" t="s">
        <v>43</v>
      </c>
      <c r="G160" s="116" t="s">
        <v>183</v>
      </c>
      <c r="H160" s="85" t="s">
        <v>44</v>
      </c>
      <c r="I160" s="85">
        <v>193</v>
      </c>
      <c r="J160" s="90" t="s">
        <v>180</v>
      </c>
      <c r="K160" s="127">
        <v>2022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thickBot="1" x14ac:dyDescent="0.35">
      <c r="A161" s="2"/>
      <c r="B161" s="2"/>
      <c r="C161" s="37"/>
      <c r="D161" s="2"/>
      <c r="E161" s="2"/>
      <c r="F161" s="85" t="s">
        <v>45</v>
      </c>
      <c r="G161" s="116" t="s">
        <v>183</v>
      </c>
      <c r="H161" s="85" t="s">
        <v>44</v>
      </c>
      <c r="I161" s="85">
        <v>15</v>
      </c>
      <c r="J161" s="90" t="s">
        <v>180</v>
      </c>
      <c r="K161" s="127">
        <v>2022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thickBot="1" x14ac:dyDescent="0.35">
      <c r="A162" s="2"/>
      <c r="B162" s="2"/>
      <c r="C162" s="37"/>
      <c r="D162" s="2"/>
      <c r="E162" s="2"/>
      <c r="F162" s="85" t="s">
        <v>46</v>
      </c>
      <c r="G162" s="116" t="s">
        <v>183</v>
      </c>
      <c r="H162" s="85" t="s">
        <v>44</v>
      </c>
      <c r="I162" s="85">
        <v>234</v>
      </c>
      <c r="J162" s="90" t="s">
        <v>180</v>
      </c>
      <c r="K162" s="127">
        <v>2022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thickBot="1" x14ac:dyDescent="0.35">
      <c r="A163" s="2"/>
      <c r="B163" s="2"/>
      <c r="C163" s="37"/>
      <c r="D163" s="2"/>
      <c r="E163" s="2"/>
      <c r="F163" s="85" t="s">
        <v>47</v>
      </c>
      <c r="G163" s="116" t="s">
        <v>183</v>
      </c>
      <c r="H163" s="85" t="s">
        <v>44</v>
      </c>
      <c r="I163" s="85">
        <v>172</v>
      </c>
      <c r="J163" s="90" t="s">
        <v>180</v>
      </c>
      <c r="K163" s="127">
        <v>2022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thickBot="1" x14ac:dyDescent="0.35">
      <c r="A164" s="2"/>
      <c r="B164" s="2"/>
      <c r="C164" s="37"/>
      <c r="D164" s="2"/>
      <c r="E164" s="2"/>
      <c r="F164" s="146" t="s">
        <v>48</v>
      </c>
      <c r="G164" s="150" t="s">
        <v>183</v>
      </c>
      <c r="H164" s="146" t="s">
        <v>44</v>
      </c>
      <c r="I164" s="146">
        <v>157</v>
      </c>
      <c r="J164" s="147" t="s">
        <v>180</v>
      </c>
      <c r="K164" s="127">
        <v>2022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thickTop="1" thickBot="1" x14ac:dyDescent="0.35">
      <c r="A165" s="2"/>
      <c r="B165" s="2"/>
      <c r="C165" s="37"/>
      <c r="D165" s="2"/>
      <c r="E165" s="2"/>
      <c r="F165" s="87" t="s">
        <v>21</v>
      </c>
      <c r="G165" s="152">
        <v>1</v>
      </c>
      <c r="H165" s="152" t="s">
        <v>176</v>
      </c>
      <c r="I165" s="152">
        <v>2079</v>
      </c>
      <c r="J165" s="153" t="s">
        <v>177</v>
      </c>
      <c r="K165" s="127">
        <v>2023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thickBot="1" x14ac:dyDescent="0.35">
      <c r="A166" s="2"/>
      <c r="B166" s="2"/>
      <c r="C166" s="37"/>
      <c r="D166" s="2"/>
      <c r="E166" s="2"/>
      <c r="F166" s="85" t="s">
        <v>23</v>
      </c>
      <c r="G166" s="85">
        <v>1</v>
      </c>
      <c r="H166" s="85" t="s">
        <v>24</v>
      </c>
      <c r="I166" s="85">
        <v>3256</v>
      </c>
      <c r="J166" s="90" t="s">
        <v>178</v>
      </c>
      <c r="K166" s="127">
        <v>2023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thickBot="1" x14ac:dyDescent="0.35">
      <c r="A167" s="2"/>
      <c r="B167" s="2"/>
      <c r="C167" s="37"/>
      <c r="D167" s="2"/>
      <c r="E167" s="2"/>
      <c r="F167" s="85" t="s">
        <v>25</v>
      </c>
      <c r="G167" s="85">
        <v>1</v>
      </c>
      <c r="H167" s="85" t="s">
        <v>24</v>
      </c>
      <c r="I167" s="85">
        <v>3256</v>
      </c>
      <c r="J167" s="90" t="s">
        <v>178</v>
      </c>
      <c r="K167" s="127">
        <v>2023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thickBot="1" x14ac:dyDescent="0.35">
      <c r="A168" s="2"/>
      <c r="B168" s="2"/>
      <c r="C168" s="37"/>
      <c r="D168" s="2"/>
      <c r="E168" s="2"/>
      <c r="F168" s="85" t="s">
        <v>26</v>
      </c>
      <c r="G168" s="85">
        <v>1</v>
      </c>
      <c r="H168" s="85" t="s">
        <v>24</v>
      </c>
      <c r="I168" s="85">
        <v>2821</v>
      </c>
      <c r="J168" s="90" t="s">
        <v>178</v>
      </c>
      <c r="K168" s="127">
        <v>2023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thickBot="1" x14ac:dyDescent="0.35">
      <c r="A169" s="2"/>
      <c r="B169" s="2"/>
      <c r="C169" s="37"/>
      <c r="D169" s="2"/>
      <c r="E169" s="2"/>
      <c r="F169" s="85" t="s">
        <v>27</v>
      </c>
      <c r="G169" s="85">
        <v>1</v>
      </c>
      <c r="H169" s="85" t="s">
        <v>24</v>
      </c>
      <c r="I169" s="85">
        <v>347</v>
      </c>
      <c r="J169" s="90" t="s">
        <v>178</v>
      </c>
      <c r="K169" s="127">
        <v>2023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thickBot="1" x14ac:dyDescent="0.35">
      <c r="A170" s="2"/>
      <c r="B170" s="2"/>
      <c r="C170" s="37"/>
      <c r="D170" s="2"/>
      <c r="E170" s="2"/>
      <c r="F170" s="85" t="s">
        <v>28</v>
      </c>
      <c r="G170" s="85">
        <v>1</v>
      </c>
      <c r="H170" s="85" t="s">
        <v>24</v>
      </c>
      <c r="I170" s="85">
        <v>1802</v>
      </c>
      <c r="J170" s="90" t="s">
        <v>178</v>
      </c>
      <c r="K170" s="127">
        <v>2023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thickBot="1" x14ac:dyDescent="0.35">
      <c r="A171" s="2"/>
      <c r="B171" s="2"/>
      <c r="C171" s="37"/>
      <c r="D171" s="2"/>
      <c r="E171" s="2"/>
      <c r="F171" s="85" t="s">
        <v>67</v>
      </c>
      <c r="G171" s="85">
        <v>1</v>
      </c>
      <c r="H171" s="85" t="s">
        <v>44</v>
      </c>
      <c r="I171" s="85">
        <v>282</v>
      </c>
      <c r="J171" s="147" t="s">
        <v>180</v>
      </c>
      <c r="K171" s="127">
        <v>2023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thickBot="1" x14ac:dyDescent="0.35">
      <c r="A172" s="2"/>
      <c r="B172" s="2"/>
      <c r="C172" s="37"/>
      <c r="D172" s="2"/>
      <c r="E172" s="2"/>
      <c r="F172" s="85" t="s">
        <v>33</v>
      </c>
      <c r="G172" s="85">
        <v>1</v>
      </c>
      <c r="H172" s="85" t="s">
        <v>34</v>
      </c>
      <c r="I172" s="85">
        <v>456</v>
      </c>
      <c r="J172" s="90" t="s">
        <v>181</v>
      </c>
      <c r="K172" s="127">
        <v>2023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thickBot="1" x14ac:dyDescent="0.35">
      <c r="A173" s="2"/>
      <c r="B173" s="2"/>
      <c r="C173" s="37"/>
      <c r="D173" s="2"/>
      <c r="E173" s="2"/>
      <c r="F173" s="85" t="s">
        <v>35</v>
      </c>
      <c r="G173" s="85">
        <v>1</v>
      </c>
      <c r="H173" s="85" t="s">
        <v>34</v>
      </c>
      <c r="I173" s="85">
        <v>456</v>
      </c>
      <c r="J173" s="90" t="s">
        <v>181</v>
      </c>
      <c r="K173" s="127">
        <v>2023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thickBot="1" x14ac:dyDescent="0.35">
      <c r="A174" s="2"/>
      <c r="B174" s="2"/>
      <c r="C174" s="37"/>
      <c r="D174" s="2"/>
      <c r="E174" s="2"/>
      <c r="F174" s="85" t="s">
        <v>36</v>
      </c>
      <c r="G174" s="85">
        <v>1</v>
      </c>
      <c r="H174" s="85" t="s">
        <v>34</v>
      </c>
      <c r="I174" s="85">
        <v>456</v>
      </c>
      <c r="J174" s="90" t="s">
        <v>181</v>
      </c>
      <c r="K174" s="106">
        <v>2023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thickBot="1" x14ac:dyDescent="0.35">
      <c r="A175" s="2"/>
      <c r="B175" s="2"/>
      <c r="C175" s="37"/>
      <c r="D175" s="2"/>
      <c r="E175" s="2"/>
      <c r="F175" s="85" t="s">
        <v>37</v>
      </c>
      <c r="G175" s="85">
        <v>2</v>
      </c>
      <c r="H175" s="85" t="s">
        <v>34</v>
      </c>
      <c r="I175" s="85">
        <v>456</v>
      </c>
      <c r="J175" s="90" t="s">
        <v>181</v>
      </c>
      <c r="K175" s="127">
        <v>2023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thickBot="1" x14ac:dyDescent="0.35">
      <c r="A176" s="2"/>
      <c r="B176" s="2"/>
      <c r="C176" s="37"/>
      <c r="D176" s="2"/>
      <c r="E176" s="2"/>
      <c r="F176" s="85" t="s">
        <v>38</v>
      </c>
      <c r="G176" s="85">
        <v>2</v>
      </c>
      <c r="H176" s="85" t="s">
        <v>34</v>
      </c>
      <c r="I176" s="85">
        <v>0</v>
      </c>
      <c r="J176" s="90" t="s">
        <v>181</v>
      </c>
      <c r="K176" s="127">
        <v>2023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thickBot="1" x14ac:dyDescent="0.35">
      <c r="A177" s="2"/>
      <c r="B177" s="2"/>
      <c r="C177" s="37"/>
      <c r="D177" s="2"/>
      <c r="E177" s="2"/>
      <c r="F177" s="85" t="s">
        <v>39</v>
      </c>
      <c r="G177" s="85">
        <v>2</v>
      </c>
      <c r="H177" s="85" t="s">
        <v>34</v>
      </c>
      <c r="I177" s="85">
        <f>I175</f>
        <v>456</v>
      </c>
      <c r="J177" s="90" t="s">
        <v>181</v>
      </c>
      <c r="K177" s="127">
        <v>2023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thickBot="1" x14ac:dyDescent="0.35">
      <c r="A178" s="2"/>
      <c r="B178" s="2"/>
      <c r="C178" s="37"/>
      <c r="D178" s="2"/>
      <c r="E178" s="2"/>
      <c r="F178" s="85" t="s">
        <v>114</v>
      </c>
      <c r="G178" s="85">
        <v>2</v>
      </c>
      <c r="H178" s="85" t="s">
        <v>40</v>
      </c>
      <c r="I178" s="85">
        <v>25370</v>
      </c>
      <c r="J178" s="90" t="s">
        <v>182</v>
      </c>
      <c r="K178" s="127">
        <v>2023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thickBot="1" x14ac:dyDescent="0.35">
      <c r="A179" s="2"/>
      <c r="B179" s="2"/>
      <c r="C179" s="37"/>
      <c r="D179" s="2"/>
      <c r="E179" s="2"/>
      <c r="F179" s="85" t="s">
        <v>43</v>
      </c>
      <c r="G179" s="116" t="s">
        <v>183</v>
      </c>
      <c r="H179" s="85" t="s">
        <v>44</v>
      </c>
      <c r="I179" s="85">
        <v>193</v>
      </c>
      <c r="J179" s="90" t="s">
        <v>180</v>
      </c>
      <c r="K179" s="127">
        <v>2023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thickBot="1" x14ac:dyDescent="0.35">
      <c r="A180" s="2"/>
      <c r="B180" s="2"/>
      <c r="C180" s="37"/>
      <c r="D180" s="2"/>
      <c r="E180" s="2"/>
      <c r="F180" s="85" t="s">
        <v>45</v>
      </c>
      <c r="G180" s="116" t="s">
        <v>183</v>
      </c>
      <c r="H180" s="85" t="s">
        <v>44</v>
      </c>
      <c r="I180" s="85">
        <v>20</v>
      </c>
      <c r="J180" s="90" t="s">
        <v>180</v>
      </c>
      <c r="K180" s="127">
        <v>2023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thickBot="1" x14ac:dyDescent="0.35">
      <c r="A181" s="2"/>
      <c r="B181" s="2"/>
      <c r="C181" s="37"/>
      <c r="D181" s="2"/>
      <c r="E181" s="2"/>
      <c r="F181" s="85" t="s">
        <v>46</v>
      </c>
      <c r="G181" s="116" t="s">
        <v>183</v>
      </c>
      <c r="H181" s="85" t="s">
        <v>44</v>
      </c>
      <c r="I181" s="85">
        <v>234</v>
      </c>
      <c r="J181" s="90" t="s">
        <v>180</v>
      </c>
      <c r="K181" s="127">
        <v>2023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thickBot="1" x14ac:dyDescent="0.35">
      <c r="A182" s="2"/>
      <c r="B182" s="2"/>
      <c r="C182" s="37"/>
      <c r="D182" s="2"/>
      <c r="E182" s="2"/>
      <c r="F182" s="85" t="s">
        <v>47</v>
      </c>
      <c r="G182" s="116" t="s">
        <v>183</v>
      </c>
      <c r="H182" s="85" t="s">
        <v>44</v>
      </c>
      <c r="I182" s="85">
        <v>172</v>
      </c>
      <c r="J182" s="90" t="s">
        <v>180</v>
      </c>
      <c r="K182" s="127">
        <v>2023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thickBot="1" x14ac:dyDescent="0.35">
      <c r="A183" s="2"/>
      <c r="B183" s="2"/>
      <c r="C183" s="37"/>
      <c r="D183" s="2"/>
      <c r="E183" s="2"/>
      <c r="F183" s="146" t="s">
        <v>48</v>
      </c>
      <c r="G183" s="150" t="s">
        <v>183</v>
      </c>
      <c r="H183" s="146" t="s">
        <v>44</v>
      </c>
      <c r="I183" s="146">
        <v>157</v>
      </c>
      <c r="J183" s="147" t="s">
        <v>180</v>
      </c>
      <c r="K183" s="127">
        <v>2023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thickTop="1" thickBot="1" x14ac:dyDescent="0.35">
      <c r="A184" s="2"/>
      <c r="B184" s="2"/>
      <c r="C184" s="37"/>
      <c r="D184" s="2"/>
      <c r="E184" s="2"/>
      <c r="F184" s="87" t="s">
        <v>21</v>
      </c>
      <c r="G184" s="152">
        <v>1</v>
      </c>
      <c r="H184" s="152" t="s">
        <v>176</v>
      </c>
      <c r="I184" s="152">
        <v>2079</v>
      </c>
      <c r="J184" s="153" t="s">
        <v>177</v>
      </c>
      <c r="K184" s="127">
        <v>2024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thickBot="1" x14ac:dyDescent="0.35">
      <c r="A185" s="2"/>
      <c r="B185" s="2"/>
      <c r="C185" s="37"/>
      <c r="D185" s="2"/>
      <c r="E185" s="2"/>
      <c r="F185" s="85" t="s">
        <v>23</v>
      </c>
      <c r="G185" s="85">
        <v>1</v>
      </c>
      <c r="H185" s="85" t="s">
        <v>24</v>
      </c>
      <c r="I185" s="85">
        <v>3256</v>
      </c>
      <c r="J185" s="90" t="s">
        <v>178</v>
      </c>
      <c r="K185" s="127">
        <v>2024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thickBot="1" x14ac:dyDescent="0.35">
      <c r="A186" s="2"/>
      <c r="B186" s="2"/>
      <c r="C186" s="37"/>
      <c r="D186" s="2"/>
      <c r="E186" s="2"/>
      <c r="F186" s="85" t="s">
        <v>25</v>
      </c>
      <c r="G186" s="85">
        <v>1</v>
      </c>
      <c r="H186" s="85" t="s">
        <v>24</v>
      </c>
      <c r="I186" s="85">
        <v>3256</v>
      </c>
      <c r="J186" s="90" t="s">
        <v>178</v>
      </c>
      <c r="K186" s="127">
        <v>2024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thickBot="1" x14ac:dyDescent="0.35">
      <c r="A187" s="2"/>
      <c r="B187" s="2"/>
      <c r="C187" s="37"/>
      <c r="D187" s="2"/>
      <c r="E187" s="2"/>
      <c r="F187" s="85" t="s">
        <v>26</v>
      </c>
      <c r="G187" s="85">
        <v>1</v>
      </c>
      <c r="H187" s="85" t="s">
        <v>24</v>
      </c>
      <c r="I187" s="85">
        <v>2821</v>
      </c>
      <c r="J187" s="90" t="s">
        <v>178</v>
      </c>
      <c r="K187" s="127">
        <v>2024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thickBot="1" x14ac:dyDescent="0.35">
      <c r="A188" s="2"/>
      <c r="B188" s="2"/>
      <c r="C188" s="37"/>
      <c r="D188" s="2"/>
      <c r="E188" s="2"/>
      <c r="F188" s="85" t="s">
        <v>27</v>
      </c>
      <c r="G188" s="85">
        <v>1</v>
      </c>
      <c r="H188" s="85" t="s">
        <v>24</v>
      </c>
      <c r="I188" s="85">
        <v>347</v>
      </c>
      <c r="J188" s="90" t="s">
        <v>178</v>
      </c>
      <c r="K188" s="127">
        <v>2024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thickBot="1" x14ac:dyDescent="0.35">
      <c r="A189" s="2"/>
      <c r="B189" s="2"/>
      <c r="C189" s="37"/>
      <c r="D189" s="2"/>
      <c r="E189" s="2"/>
      <c r="F189" s="85" t="s">
        <v>28</v>
      </c>
      <c r="G189" s="85">
        <v>1</v>
      </c>
      <c r="H189" s="85" t="s">
        <v>24</v>
      </c>
      <c r="I189" s="85">
        <v>1802</v>
      </c>
      <c r="J189" s="90" t="s">
        <v>178</v>
      </c>
      <c r="K189" s="127">
        <v>2024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thickBot="1" x14ac:dyDescent="0.35">
      <c r="A190" s="2"/>
      <c r="B190" s="2"/>
      <c r="C190" s="37"/>
      <c r="D190" s="2"/>
      <c r="E190" s="2"/>
      <c r="F190" s="85" t="s">
        <v>67</v>
      </c>
      <c r="G190" s="85">
        <v>1</v>
      </c>
      <c r="H190" s="85" t="s">
        <v>44</v>
      </c>
      <c r="I190" s="85">
        <v>282</v>
      </c>
      <c r="J190" s="147" t="s">
        <v>180</v>
      </c>
      <c r="K190" s="127">
        <v>2024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thickBot="1" x14ac:dyDescent="0.35">
      <c r="A191" s="2"/>
      <c r="B191" s="2"/>
      <c r="C191" s="37"/>
      <c r="D191" s="2"/>
      <c r="E191" s="2"/>
      <c r="F191" s="85" t="s">
        <v>33</v>
      </c>
      <c r="G191" s="85">
        <v>1</v>
      </c>
      <c r="H191" s="85" t="s">
        <v>34</v>
      </c>
      <c r="I191" s="85">
        <v>456</v>
      </c>
      <c r="J191" s="90" t="s">
        <v>181</v>
      </c>
      <c r="K191" s="127">
        <v>2024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thickBot="1" x14ac:dyDescent="0.35">
      <c r="A192" s="2"/>
      <c r="B192" s="2"/>
      <c r="C192" s="37"/>
      <c r="D192" s="2"/>
      <c r="E192" s="2"/>
      <c r="F192" s="85" t="s">
        <v>35</v>
      </c>
      <c r="G192" s="85">
        <v>1</v>
      </c>
      <c r="H192" s="85" t="s">
        <v>34</v>
      </c>
      <c r="I192" s="85">
        <v>456</v>
      </c>
      <c r="J192" s="90" t="s">
        <v>181</v>
      </c>
      <c r="K192" s="127">
        <v>2024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thickBot="1" x14ac:dyDescent="0.35">
      <c r="A193" s="2"/>
      <c r="B193" s="2"/>
      <c r="C193" s="37"/>
      <c r="D193" s="2"/>
      <c r="E193" s="2"/>
      <c r="F193" s="85" t="s">
        <v>36</v>
      </c>
      <c r="G193" s="85">
        <v>1</v>
      </c>
      <c r="H193" s="85" t="s">
        <v>34</v>
      </c>
      <c r="I193" s="85">
        <v>456</v>
      </c>
      <c r="J193" s="90" t="s">
        <v>181</v>
      </c>
      <c r="K193" s="127">
        <v>2024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thickBot="1" x14ac:dyDescent="0.35">
      <c r="A194" s="2"/>
      <c r="B194" s="2"/>
      <c r="C194" s="37"/>
      <c r="D194" s="2"/>
      <c r="E194" s="2"/>
      <c r="F194" s="85" t="s">
        <v>37</v>
      </c>
      <c r="G194" s="85">
        <v>2</v>
      </c>
      <c r="H194" s="85" t="s">
        <v>34</v>
      </c>
      <c r="I194" s="85">
        <v>456</v>
      </c>
      <c r="J194" s="90" t="s">
        <v>181</v>
      </c>
      <c r="K194" s="127">
        <v>2024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thickBot="1" x14ac:dyDescent="0.35">
      <c r="A195" s="2"/>
      <c r="B195" s="2"/>
      <c r="C195" s="37"/>
      <c r="D195" s="2"/>
      <c r="E195" s="2"/>
      <c r="F195" s="85" t="s">
        <v>38</v>
      </c>
      <c r="G195" s="85">
        <v>2</v>
      </c>
      <c r="H195" s="85" t="s">
        <v>34</v>
      </c>
      <c r="I195" s="85">
        <v>0</v>
      </c>
      <c r="J195" s="90" t="s">
        <v>181</v>
      </c>
      <c r="K195" s="127">
        <v>2024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thickBot="1" x14ac:dyDescent="0.35">
      <c r="A196" s="2"/>
      <c r="B196" s="2"/>
      <c r="C196" s="37"/>
      <c r="D196" s="2"/>
      <c r="E196" s="2"/>
      <c r="F196" s="85" t="s">
        <v>39</v>
      </c>
      <c r="G196" s="85">
        <v>2</v>
      </c>
      <c r="H196" s="85" t="s">
        <v>34</v>
      </c>
      <c r="I196" s="85">
        <f>I194</f>
        <v>456</v>
      </c>
      <c r="J196" s="90" t="s">
        <v>181</v>
      </c>
      <c r="K196" s="127">
        <v>2024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thickBot="1" x14ac:dyDescent="0.35">
      <c r="A197" s="2"/>
      <c r="B197" s="2"/>
      <c r="C197" s="37"/>
      <c r="D197" s="2"/>
      <c r="E197" s="2"/>
      <c r="F197" s="85" t="s">
        <v>114</v>
      </c>
      <c r="G197" s="85">
        <v>2</v>
      </c>
      <c r="H197" s="85" t="s">
        <v>40</v>
      </c>
      <c r="I197" s="85">
        <v>25370</v>
      </c>
      <c r="J197" s="90" t="s">
        <v>182</v>
      </c>
      <c r="K197" s="127">
        <v>2024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thickBot="1" x14ac:dyDescent="0.35">
      <c r="A198" s="2"/>
      <c r="B198" s="2"/>
      <c r="C198" s="37"/>
      <c r="D198" s="2"/>
      <c r="E198" s="2"/>
      <c r="F198" s="85" t="s">
        <v>43</v>
      </c>
      <c r="G198" s="116" t="s">
        <v>183</v>
      </c>
      <c r="H198" s="85" t="s">
        <v>44</v>
      </c>
      <c r="I198" s="85">
        <v>193</v>
      </c>
      <c r="J198" s="90" t="s">
        <v>180</v>
      </c>
      <c r="K198" s="127">
        <v>2024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thickBot="1" x14ac:dyDescent="0.35">
      <c r="A199" s="2"/>
      <c r="B199" s="2"/>
      <c r="C199" s="37"/>
      <c r="D199" s="2"/>
      <c r="E199" s="2"/>
      <c r="F199" s="85" t="s">
        <v>45</v>
      </c>
      <c r="G199" s="116" t="s">
        <v>183</v>
      </c>
      <c r="H199" s="85" t="s">
        <v>44</v>
      </c>
      <c r="I199" s="85">
        <v>20</v>
      </c>
      <c r="J199" s="90" t="s">
        <v>180</v>
      </c>
      <c r="K199" s="127">
        <v>2024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thickBot="1" x14ac:dyDescent="0.35">
      <c r="A200" s="2"/>
      <c r="B200" s="2"/>
      <c r="C200" s="37"/>
      <c r="D200" s="2"/>
      <c r="E200" s="2"/>
      <c r="F200" s="85" t="s">
        <v>46</v>
      </c>
      <c r="G200" s="116" t="s">
        <v>183</v>
      </c>
      <c r="H200" s="85" t="s">
        <v>44</v>
      </c>
      <c r="I200" s="85">
        <v>234</v>
      </c>
      <c r="J200" s="90" t="s">
        <v>180</v>
      </c>
      <c r="K200" s="127">
        <v>2024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thickBot="1" x14ac:dyDescent="0.35">
      <c r="A201" s="2"/>
      <c r="B201" s="2"/>
      <c r="C201" s="37"/>
      <c r="D201" s="2"/>
      <c r="E201" s="2"/>
      <c r="F201" s="85" t="s">
        <v>47</v>
      </c>
      <c r="G201" s="116" t="s">
        <v>183</v>
      </c>
      <c r="H201" s="85" t="s">
        <v>44</v>
      </c>
      <c r="I201" s="85">
        <v>172</v>
      </c>
      <c r="J201" s="90" t="s">
        <v>180</v>
      </c>
      <c r="K201" s="127">
        <v>2024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thickBot="1" x14ac:dyDescent="0.35">
      <c r="A202" s="2"/>
      <c r="B202" s="2"/>
      <c r="C202" s="37"/>
      <c r="D202" s="2"/>
      <c r="E202" s="2"/>
      <c r="F202" s="146" t="s">
        <v>48</v>
      </c>
      <c r="G202" s="150" t="s">
        <v>183</v>
      </c>
      <c r="H202" s="146" t="s">
        <v>44</v>
      </c>
      <c r="I202" s="146">
        <v>157</v>
      </c>
      <c r="J202" s="147" t="s">
        <v>180</v>
      </c>
      <c r="K202" s="127">
        <v>2024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">
      <c r="A203" s="2"/>
      <c r="B203" s="2"/>
      <c r="C203" s="37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">
      <c r="A204" s="2"/>
      <c r="B204" s="2"/>
      <c r="C204" s="37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">
      <c r="A205" s="2"/>
      <c r="B205" s="2"/>
      <c r="C205" s="37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">
      <c r="A206" s="2"/>
      <c r="B206" s="2"/>
      <c r="C206" s="37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">
      <c r="A207" s="2"/>
      <c r="B207" s="2"/>
      <c r="C207" s="37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">
      <c r="A208" s="2"/>
      <c r="B208" s="2"/>
      <c r="C208" s="37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">
      <c r="A209" s="2"/>
      <c r="B209" s="2"/>
      <c r="C209" s="37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">
      <c r="A210" s="2"/>
      <c r="B210" s="2"/>
      <c r="C210" s="37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">
      <c r="A211" s="2"/>
      <c r="B211" s="2"/>
      <c r="C211" s="37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">
      <c r="A212" s="2"/>
      <c r="B212" s="2"/>
      <c r="C212" s="37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">
      <c r="A213" s="2"/>
      <c r="B213" s="2"/>
      <c r="C213" s="37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">
      <c r="A214" s="2"/>
      <c r="B214" s="2"/>
      <c r="C214" s="37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">
      <c r="A215" s="2"/>
      <c r="B215" s="2"/>
      <c r="C215" s="37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">
      <c r="A216" s="2"/>
      <c r="B216" s="2"/>
      <c r="C216" s="37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">
      <c r="A217" s="2"/>
      <c r="B217" s="2"/>
      <c r="C217" s="37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">
      <c r="A218" s="2"/>
      <c r="B218" s="2"/>
      <c r="C218" s="37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">
      <c r="A219" s="2"/>
      <c r="B219" s="2"/>
      <c r="C219" s="37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">
      <c r="A220" s="2"/>
      <c r="B220" s="2"/>
      <c r="C220" s="37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">
      <c r="A221" s="2"/>
      <c r="B221" s="2"/>
      <c r="C221" s="37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">
      <c r="A222" s="2"/>
      <c r="B222" s="2"/>
      <c r="C222" s="37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">
      <c r="A223" s="2"/>
      <c r="B223" s="2"/>
      <c r="C223" s="37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">
      <c r="A224" s="2"/>
      <c r="B224" s="2"/>
      <c r="C224" s="37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">
      <c r="A225" s="2"/>
      <c r="B225" s="2"/>
      <c r="C225" s="37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">
      <c r="A226" s="2"/>
      <c r="B226" s="2"/>
      <c r="C226" s="37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">
      <c r="A227" s="2"/>
      <c r="B227" s="2"/>
      <c r="C227" s="37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">
      <c r="A228" s="2"/>
      <c r="B228" s="2"/>
      <c r="C228" s="37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">
      <c r="A229" s="2"/>
      <c r="B229" s="2"/>
      <c r="C229" s="37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">
      <c r="A230" s="2"/>
      <c r="B230" s="2"/>
      <c r="C230" s="37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">
      <c r="A231" s="2"/>
      <c r="B231" s="2"/>
      <c r="C231" s="37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">
      <c r="A232" s="2"/>
      <c r="B232" s="2"/>
      <c r="C232" s="37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">
      <c r="A233" s="2"/>
      <c r="B233" s="2"/>
      <c r="C233" s="37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">
      <c r="A234" s="2"/>
      <c r="B234" s="2"/>
      <c r="C234" s="37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">
      <c r="A235" s="2"/>
      <c r="B235" s="2"/>
      <c r="C235" s="37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">
      <c r="A236" s="2"/>
      <c r="B236" s="2"/>
      <c r="C236" s="37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">
      <c r="A237" s="2"/>
      <c r="B237" s="2"/>
      <c r="C237" s="37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">
      <c r="A238" s="2"/>
      <c r="B238" s="2"/>
      <c r="C238" s="37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">
      <c r="A239" s="2"/>
      <c r="B239" s="2"/>
      <c r="C239" s="37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">
      <c r="A240" s="2"/>
      <c r="B240" s="2"/>
      <c r="C240" s="37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">
      <c r="A241" s="2"/>
      <c r="B241" s="2"/>
      <c r="C241" s="37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">
      <c r="A242" s="2"/>
      <c r="B242" s="2"/>
      <c r="C242" s="37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">
      <c r="A243" s="2"/>
      <c r="B243" s="2"/>
      <c r="C243" s="37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">
      <c r="A244" s="2"/>
      <c r="B244" s="2"/>
      <c r="C244" s="37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">
      <c r="A245" s="2"/>
      <c r="B245" s="2"/>
      <c r="C245" s="37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">
      <c r="A246" s="2"/>
      <c r="B246" s="2"/>
      <c r="C246" s="37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">
      <c r="A247" s="2"/>
      <c r="B247" s="2"/>
      <c r="C247" s="37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">
      <c r="A248" s="2"/>
      <c r="B248" s="2"/>
      <c r="C248" s="37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">
      <c r="A249" s="2"/>
      <c r="B249" s="2"/>
      <c r="C249" s="37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">
      <c r="A250" s="2"/>
      <c r="B250" s="2"/>
      <c r="C250" s="37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">
      <c r="A251" s="2"/>
      <c r="B251" s="2"/>
      <c r="C251" s="37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">
      <c r="A252" s="2"/>
      <c r="B252" s="2"/>
      <c r="C252" s="37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">
      <c r="A253" s="2"/>
      <c r="B253" s="2"/>
      <c r="C253" s="37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">
      <c r="A254" s="2"/>
      <c r="B254" s="2"/>
      <c r="C254" s="37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">
      <c r="A255" s="2"/>
      <c r="B255" s="2"/>
      <c r="C255" s="37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">
      <c r="A256" s="2"/>
      <c r="B256" s="2"/>
      <c r="C256" s="37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">
      <c r="A257" s="2"/>
      <c r="B257" s="2"/>
      <c r="C257" s="37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">
      <c r="A258" s="2"/>
      <c r="B258" s="2"/>
      <c r="C258" s="37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">
      <c r="A259" s="2"/>
      <c r="B259" s="2"/>
      <c r="C259" s="37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">
      <c r="A260" s="2"/>
      <c r="B260" s="2"/>
      <c r="C260" s="37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">
      <c r="A261" s="2"/>
      <c r="B261" s="2"/>
      <c r="C261" s="37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">
      <c r="A262" s="2"/>
      <c r="B262" s="2"/>
      <c r="C262" s="37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">
      <c r="A263" s="2"/>
      <c r="B263" s="2"/>
      <c r="C263" s="37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">
      <c r="A264" s="2"/>
      <c r="B264" s="2"/>
      <c r="C264" s="37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">
      <c r="A265" s="2"/>
      <c r="B265" s="2"/>
      <c r="C265" s="37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">
      <c r="A266" s="2"/>
      <c r="B266" s="2"/>
      <c r="C266" s="37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">
      <c r="A267" s="2"/>
      <c r="B267" s="2"/>
      <c r="C267" s="37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">
      <c r="A268" s="2"/>
      <c r="B268" s="2"/>
      <c r="C268" s="37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">
      <c r="A269" s="2"/>
      <c r="B269" s="2"/>
      <c r="C269" s="37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">
      <c r="A270" s="2"/>
      <c r="B270" s="2"/>
      <c r="C270" s="37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">
      <c r="A271" s="2"/>
      <c r="B271" s="2"/>
      <c r="C271" s="37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">
      <c r="A272" s="2"/>
      <c r="B272" s="2"/>
      <c r="C272" s="37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">
      <c r="A273" s="2"/>
      <c r="B273" s="2"/>
      <c r="C273" s="37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">
      <c r="A274" s="2"/>
      <c r="B274" s="2"/>
      <c r="C274" s="37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">
      <c r="A275" s="2"/>
      <c r="B275" s="2"/>
      <c r="C275" s="37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">
      <c r="A276" s="2"/>
      <c r="B276" s="2"/>
      <c r="C276" s="37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">
      <c r="A277" s="2"/>
      <c r="B277" s="2"/>
      <c r="C277" s="37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">
      <c r="A278" s="2"/>
      <c r="B278" s="2"/>
      <c r="C278" s="37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">
      <c r="A279" s="2"/>
      <c r="B279" s="2"/>
      <c r="C279" s="37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">
      <c r="A280" s="2"/>
      <c r="B280" s="2"/>
      <c r="C280" s="37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">
      <c r="A281" s="2"/>
      <c r="B281" s="2"/>
      <c r="C281" s="37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">
      <c r="A282" s="2"/>
      <c r="B282" s="2"/>
      <c r="C282" s="37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">
      <c r="A283" s="2"/>
      <c r="B283" s="2"/>
      <c r="C283" s="37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">
      <c r="A284" s="2"/>
      <c r="B284" s="2"/>
      <c r="C284" s="37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">
      <c r="A285" s="2"/>
      <c r="B285" s="2"/>
      <c r="C285" s="37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">
      <c r="A286" s="2"/>
      <c r="B286" s="2"/>
      <c r="C286" s="37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">
      <c r="A287" s="2"/>
      <c r="B287" s="2"/>
      <c r="C287" s="37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">
      <c r="A288" s="2"/>
      <c r="B288" s="2"/>
      <c r="C288" s="37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">
      <c r="A289" s="2"/>
      <c r="B289" s="2"/>
      <c r="C289" s="37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">
      <c r="A290" s="2"/>
      <c r="B290" s="2"/>
      <c r="C290" s="37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">
      <c r="A291" s="2"/>
      <c r="B291" s="2"/>
      <c r="C291" s="37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">
      <c r="A292" s="2"/>
      <c r="B292" s="2"/>
      <c r="C292" s="37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">
      <c r="A293" s="2"/>
      <c r="B293" s="2"/>
      <c r="C293" s="37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">
      <c r="A294" s="2"/>
      <c r="B294" s="2"/>
      <c r="C294" s="37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">
      <c r="A295" s="2"/>
      <c r="B295" s="2"/>
      <c r="C295" s="37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">
      <c r="A296" s="2"/>
      <c r="B296" s="2"/>
      <c r="C296" s="37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">
      <c r="A297" s="2"/>
      <c r="B297" s="2"/>
      <c r="C297" s="37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">
      <c r="A298" s="2"/>
      <c r="B298" s="2"/>
      <c r="C298" s="37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">
      <c r="A299" s="2"/>
      <c r="B299" s="2"/>
      <c r="C299" s="37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">
      <c r="A300" s="2"/>
      <c r="B300" s="2"/>
      <c r="C300" s="37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">
      <c r="A301" s="2"/>
      <c r="B301" s="2"/>
      <c r="C301" s="37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">
      <c r="A302" s="2"/>
      <c r="B302" s="2"/>
      <c r="C302" s="37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">
      <c r="A303" s="2"/>
      <c r="B303" s="2"/>
      <c r="C303" s="37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">
      <c r="A304" s="2"/>
      <c r="B304" s="2"/>
      <c r="C304" s="37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">
      <c r="A305" s="2"/>
      <c r="B305" s="2"/>
      <c r="C305" s="37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">
      <c r="A306" s="2"/>
      <c r="B306" s="2"/>
      <c r="C306" s="37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">
      <c r="A307" s="2"/>
      <c r="B307" s="2"/>
      <c r="C307" s="37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">
      <c r="A308" s="2"/>
      <c r="B308" s="2"/>
      <c r="C308" s="37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">
      <c r="A309" s="2"/>
      <c r="B309" s="2"/>
      <c r="C309" s="37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">
      <c r="A310" s="2"/>
      <c r="B310" s="2"/>
      <c r="C310" s="37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">
      <c r="A311" s="2"/>
      <c r="B311" s="2"/>
      <c r="C311" s="37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">
      <c r="A312" s="2"/>
      <c r="B312" s="2"/>
      <c r="C312" s="37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">
      <c r="A313" s="2"/>
      <c r="B313" s="2"/>
      <c r="C313" s="37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">
      <c r="A314" s="2"/>
      <c r="B314" s="2"/>
      <c r="C314" s="37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">
      <c r="A315" s="2"/>
      <c r="B315" s="2"/>
      <c r="C315" s="37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">
      <c r="A316" s="2"/>
      <c r="B316" s="2"/>
      <c r="C316" s="37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">
      <c r="A317" s="2"/>
      <c r="B317" s="2"/>
      <c r="C317" s="37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">
      <c r="A318" s="2"/>
      <c r="B318" s="2"/>
      <c r="C318" s="37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">
      <c r="A319" s="2"/>
      <c r="B319" s="2"/>
      <c r="C319" s="37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">
      <c r="A320" s="2"/>
      <c r="B320" s="2"/>
      <c r="C320" s="37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">
      <c r="A321" s="2"/>
      <c r="B321" s="2"/>
      <c r="C321" s="37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">
      <c r="A322" s="2"/>
      <c r="B322" s="2"/>
      <c r="C322" s="37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">
      <c r="A323" s="2"/>
      <c r="B323" s="2"/>
      <c r="C323" s="37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">
      <c r="A324" s="2"/>
      <c r="B324" s="2"/>
      <c r="C324" s="37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">
      <c r="A325" s="2"/>
      <c r="B325" s="2"/>
      <c r="C325" s="37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">
      <c r="A326" s="2"/>
      <c r="B326" s="2"/>
      <c r="C326" s="37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">
      <c r="A327" s="2"/>
      <c r="B327" s="2"/>
      <c r="C327" s="37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">
      <c r="A328" s="2"/>
      <c r="B328" s="2"/>
      <c r="C328" s="37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">
      <c r="A329" s="2"/>
      <c r="B329" s="2"/>
      <c r="C329" s="37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">
      <c r="A330" s="2"/>
      <c r="B330" s="2"/>
      <c r="C330" s="37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">
      <c r="A331" s="2"/>
      <c r="B331" s="2"/>
      <c r="C331" s="37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">
      <c r="A332" s="2"/>
      <c r="B332" s="2"/>
      <c r="C332" s="37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">
      <c r="A333" s="2"/>
      <c r="B333" s="2"/>
      <c r="C333" s="37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">
      <c r="A334" s="2"/>
      <c r="B334" s="2"/>
      <c r="C334" s="37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">
      <c r="A335" s="2"/>
      <c r="B335" s="2"/>
      <c r="C335" s="37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">
      <c r="A336" s="2"/>
      <c r="B336" s="2"/>
      <c r="C336" s="37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">
      <c r="A337" s="2"/>
      <c r="B337" s="2"/>
      <c r="C337" s="37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">
      <c r="A338" s="2"/>
      <c r="B338" s="2"/>
      <c r="C338" s="37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">
      <c r="A339" s="2"/>
      <c r="B339" s="2"/>
      <c r="C339" s="37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">
      <c r="A340" s="2"/>
      <c r="B340" s="2"/>
      <c r="C340" s="37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">
      <c r="A341" s="2"/>
      <c r="B341" s="2"/>
      <c r="C341" s="37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">
      <c r="A342" s="2"/>
      <c r="B342" s="2"/>
      <c r="C342" s="37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">
      <c r="A343" s="2"/>
      <c r="B343" s="2"/>
      <c r="C343" s="37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">
      <c r="A344" s="2"/>
      <c r="B344" s="2"/>
      <c r="C344" s="37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">
      <c r="A345" s="2"/>
      <c r="B345" s="2"/>
      <c r="C345" s="37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">
      <c r="A346" s="2"/>
      <c r="B346" s="2"/>
      <c r="C346" s="37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">
      <c r="A347" s="2"/>
      <c r="B347" s="2"/>
      <c r="C347" s="37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">
      <c r="A348" s="2"/>
      <c r="B348" s="2"/>
      <c r="C348" s="37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">
      <c r="A349" s="2"/>
      <c r="B349" s="2"/>
      <c r="C349" s="37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">
      <c r="A350" s="2"/>
      <c r="B350" s="2"/>
      <c r="C350" s="37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">
      <c r="A351" s="2"/>
      <c r="B351" s="2"/>
      <c r="C351" s="37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">
      <c r="A352" s="2"/>
      <c r="B352" s="2"/>
      <c r="C352" s="37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">
      <c r="A353" s="2"/>
      <c r="B353" s="2"/>
      <c r="C353" s="37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">
      <c r="A354" s="2"/>
      <c r="B354" s="2"/>
      <c r="C354" s="37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">
      <c r="A355" s="2"/>
      <c r="B355" s="2"/>
      <c r="C355" s="37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">
      <c r="A356" s="2"/>
      <c r="B356" s="2"/>
      <c r="C356" s="37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">
      <c r="A357" s="2"/>
      <c r="B357" s="2"/>
      <c r="C357" s="37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">
      <c r="A358" s="2"/>
      <c r="B358" s="2"/>
      <c r="C358" s="37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">
      <c r="A359" s="2"/>
      <c r="B359" s="2"/>
      <c r="C359" s="37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">
      <c r="A360" s="2"/>
      <c r="B360" s="2"/>
      <c r="C360" s="37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">
      <c r="A361" s="2"/>
      <c r="B361" s="2"/>
      <c r="C361" s="37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">
      <c r="A362" s="2"/>
      <c r="B362" s="2"/>
      <c r="C362" s="37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">
      <c r="A363" s="2"/>
      <c r="B363" s="2"/>
      <c r="C363" s="37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">
      <c r="A364" s="2"/>
      <c r="B364" s="2"/>
      <c r="C364" s="37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">
      <c r="A365" s="2"/>
      <c r="B365" s="2"/>
      <c r="C365" s="37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">
      <c r="A366" s="2"/>
      <c r="B366" s="2"/>
      <c r="C366" s="37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">
      <c r="A367" s="2"/>
      <c r="B367" s="2"/>
      <c r="C367" s="37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">
      <c r="A368" s="2"/>
      <c r="B368" s="2"/>
      <c r="C368" s="37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">
      <c r="A369" s="2"/>
      <c r="B369" s="2"/>
      <c r="C369" s="37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">
      <c r="A370" s="2"/>
      <c r="B370" s="2"/>
      <c r="C370" s="37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">
      <c r="A371" s="2"/>
      <c r="B371" s="2"/>
      <c r="C371" s="37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">
      <c r="A372" s="2"/>
      <c r="B372" s="2"/>
      <c r="C372" s="37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">
      <c r="A373" s="2"/>
      <c r="B373" s="2"/>
      <c r="C373" s="37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">
      <c r="A374" s="2"/>
      <c r="B374" s="2"/>
      <c r="C374" s="37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">
      <c r="A375" s="2"/>
      <c r="B375" s="2"/>
      <c r="C375" s="37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">
      <c r="A376" s="2"/>
      <c r="B376" s="2"/>
      <c r="C376" s="37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">
      <c r="A377" s="2"/>
      <c r="B377" s="2"/>
      <c r="C377" s="37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">
      <c r="A378" s="2"/>
      <c r="B378" s="2"/>
      <c r="C378" s="37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">
      <c r="A379" s="2"/>
      <c r="B379" s="2"/>
      <c r="C379" s="37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">
      <c r="A380" s="2"/>
      <c r="B380" s="2"/>
      <c r="C380" s="37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">
      <c r="A381" s="2"/>
      <c r="B381" s="2"/>
      <c r="C381" s="37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">
      <c r="A382" s="2"/>
      <c r="B382" s="2"/>
      <c r="C382" s="37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">
      <c r="A383" s="2"/>
      <c r="B383" s="2"/>
      <c r="C383" s="37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">
      <c r="A384" s="2"/>
      <c r="B384" s="2"/>
      <c r="C384" s="37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">
      <c r="A385" s="2"/>
      <c r="B385" s="2"/>
      <c r="C385" s="37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">
      <c r="A386" s="2"/>
      <c r="B386" s="2"/>
      <c r="C386" s="37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">
      <c r="A387" s="2"/>
      <c r="B387" s="2"/>
      <c r="C387" s="37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">
      <c r="A388" s="2"/>
      <c r="B388" s="2"/>
      <c r="C388" s="37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">
      <c r="A389" s="2"/>
      <c r="B389" s="2"/>
      <c r="C389" s="37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">
      <c r="A390" s="2"/>
      <c r="B390" s="2"/>
      <c r="C390" s="37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">
      <c r="A391" s="2"/>
      <c r="B391" s="2"/>
      <c r="C391" s="37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">
      <c r="A392" s="2"/>
      <c r="B392" s="2"/>
      <c r="C392" s="37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">
      <c r="A393" s="2"/>
      <c r="B393" s="2"/>
      <c r="C393" s="37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">
      <c r="A394" s="2"/>
      <c r="B394" s="2"/>
      <c r="C394" s="37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">
      <c r="A395" s="2"/>
      <c r="B395" s="2"/>
      <c r="C395" s="37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">
      <c r="A396" s="2"/>
      <c r="B396" s="2"/>
      <c r="C396" s="37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">
      <c r="A397" s="2"/>
      <c r="B397" s="2"/>
      <c r="C397" s="37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">
      <c r="A398" s="2"/>
      <c r="B398" s="2"/>
      <c r="C398" s="37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">
      <c r="A399" s="2"/>
      <c r="B399" s="2"/>
      <c r="C399" s="37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">
      <c r="A400" s="2"/>
      <c r="B400" s="2"/>
      <c r="C400" s="37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">
      <c r="A401" s="2"/>
      <c r="B401" s="2"/>
      <c r="C401" s="37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">
      <c r="A402" s="2"/>
      <c r="B402" s="2"/>
      <c r="C402" s="37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">
      <c r="A403" s="2"/>
      <c r="B403" s="2"/>
      <c r="C403" s="37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">
      <c r="A404" s="2"/>
      <c r="B404" s="2"/>
      <c r="C404" s="37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">
      <c r="A405" s="2"/>
      <c r="B405" s="2"/>
      <c r="C405" s="37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">
      <c r="A406" s="2"/>
      <c r="B406" s="2"/>
      <c r="C406" s="37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">
      <c r="A407" s="2"/>
      <c r="B407" s="2"/>
      <c r="C407" s="37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">
      <c r="A408" s="2"/>
      <c r="B408" s="2"/>
      <c r="C408" s="37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">
      <c r="A409" s="2"/>
      <c r="B409" s="2"/>
      <c r="C409" s="37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">
      <c r="A410" s="2"/>
      <c r="B410" s="2"/>
      <c r="C410" s="37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">
      <c r="A411" s="2"/>
      <c r="B411" s="2"/>
      <c r="C411" s="37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">
      <c r="A412" s="2"/>
      <c r="B412" s="2"/>
      <c r="C412" s="37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">
      <c r="A413" s="2"/>
      <c r="B413" s="2"/>
      <c r="C413" s="37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">
      <c r="A414" s="2"/>
      <c r="B414" s="2"/>
      <c r="C414" s="37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">
      <c r="A415" s="2"/>
      <c r="B415" s="2"/>
      <c r="C415" s="37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">
      <c r="A416" s="2"/>
      <c r="B416" s="2"/>
      <c r="C416" s="37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">
      <c r="A417" s="2"/>
      <c r="B417" s="2"/>
      <c r="C417" s="37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">
      <c r="A418" s="2"/>
      <c r="B418" s="2"/>
      <c r="C418" s="37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">
      <c r="A419" s="2"/>
      <c r="B419" s="2"/>
      <c r="C419" s="37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">
      <c r="A420" s="2"/>
      <c r="B420" s="2"/>
      <c r="C420" s="37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">
      <c r="A421" s="2"/>
      <c r="B421" s="2"/>
      <c r="C421" s="37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">
      <c r="A422" s="2"/>
      <c r="B422" s="2"/>
      <c r="C422" s="37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">
      <c r="A423" s="2"/>
      <c r="B423" s="2"/>
      <c r="C423" s="37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">
      <c r="A424" s="2"/>
      <c r="B424" s="2"/>
      <c r="C424" s="37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">
      <c r="A425" s="2"/>
      <c r="B425" s="2"/>
      <c r="C425" s="37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">
      <c r="A426" s="2"/>
      <c r="B426" s="2"/>
      <c r="C426" s="37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">
      <c r="A427" s="2"/>
      <c r="B427" s="2"/>
      <c r="C427" s="37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">
      <c r="A428" s="2"/>
      <c r="B428" s="2"/>
      <c r="C428" s="37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">
      <c r="A429" s="2"/>
      <c r="B429" s="2"/>
      <c r="C429" s="37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">
      <c r="A430" s="2"/>
      <c r="B430" s="2"/>
      <c r="C430" s="37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">
      <c r="A431" s="2"/>
      <c r="B431" s="2"/>
      <c r="C431" s="37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">
      <c r="A432" s="2"/>
      <c r="B432" s="2"/>
      <c r="C432" s="37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">
      <c r="A433" s="2"/>
      <c r="B433" s="2"/>
      <c r="C433" s="37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">
      <c r="A434" s="2"/>
      <c r="B434" s="2"/>
      <c r="C434" s="37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">
      <c r="A435" s="2"/>
      <c r="B435" s="2"/>
      <c r="C435" s="37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">
      <c r="A436" s="2"/>
      <c r="B436" s="2"/>
      <c r="C436" s="37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">
      <c r="A437" s="2"/>
      <c r="B437" s="2"/>
      <c r="C437" s="37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">
      <c r="A438" s="2"/>
      <c r="B438" s="2"/>
      <c r="C438" s="37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">
      <c r="A439" s="2"/>
      <c r="B439" s="2"/>
      <c r="C439" s="37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">
      <c r="A440" s="2"/>
      <c r="B440" s="2"/>
      <c r="C440" s="37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">
      <c r="A441" s="2"/>
      <c r="B441" s="2"/>
      <c r="C441" s="37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">
      <c r="A442" s="2"/>
      <c r="B442" s="2"/>
      <c r="C442" s="37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">
      <c r="A443" s="2"/>
      <c r="B443" s="2"/>
      <c r="C443" s="37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">
      <c r="A444" s="2"/>
      <c r="B444" s="2"/>
      <c r="C444" s="37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">
      <c r="A445" s="2"/>
      <c r="B445" s="2"/>
      <c r="C445" s="37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">
      <c r="A446" s="2"/>
      <c r="B446" s="2"/>
      <c r="C446" s="37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">
      <c r="A447" s="2"/>
      <c r="B447" s="2"/>
      <c r="C447" s="37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">
      <c r="A448" s="2"/>
      <c r="B448" s="2"/>
      <c r="C448" s="37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">
      <c r="A449" s="2"/>
      <c r="B449" s="2"/>
      <c r="C449" s="37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">
      <c r="A450" s="2"/>
      <c r="B450" s="2"/>
      <c r="C450" s="37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">
      <c r="A451" s="2"/>
      <c r="B451" s="2"/>
      <c r="C451" s="37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">
      <c r="A452" s="2"/>
      <c r="B452" s="2"/>
      <c r="C452" s="37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">
      <c r="A453" s="2"/>
      <c r="B453" s="2"/>
      <c r="C453" s="37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">
      <c r="A454" s="2"/>
      <c r="B454" s="2"/>
      <c r="C454" s="37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">
      <c r="A455" s="2"/>
      <c r="B455" s="2"/>
      <c r="C455" s="37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">
      <c r="A456" s="2"/>
      <c r="B456" s="2"/>
      <c r="C456" s="37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">
      <c r="A457" s="2"/>
      <c r="B457" s="2"/>
      <c r="C457" s="37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">
      <c r="A458" s="2"/>
      <c r="B458" s="2"/>
      <c r="C458" s="37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">
      <c r="A459" s="2"/>
      <c r="B459" s="2"/>
      <c r="C459" s="37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">
      <c r="A460" s="2"/>
      <c r="B460" s="2"/>
      <c r="C460" s="37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">
      <c r="A461" s="2"/>
      <c r="B461" s="2"/>
      <c r="C461" s="37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">
      <c r="A462" s="2"/>
      <c r="B462" s="2"/>
      <c r="C462" s="37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">
      <c r="A463" s="2"/>
      <c r="B463" s="2"/>
      <c r="C463" s="37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">
      <c r="A464" s="2"/>
      <c r="B464" s="2"/>
      <c r="C464" s="37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">
      <c r="A465" s="2"/>
      <c r="B465" s="2"/>
      <c r="C465" s="37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">
      <c r="A466" s="2"/>
      <c r="B466" s="2"/>
      <c r="C466" s="37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">
      <c r="A467" s="2"/>
      <c r="B467" s="2"/>
      <c r="C467" s="37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">
      <c r="A468" s="2"/>
      <c r="B468" s="2"/>
      <c r="C468" s="37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">
      <c r="A469" s="2"/>
      <c r="B469" s="2"/>
      <c r="C469" s="37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">
      <c r="A470" s="2"/>
      <c r="B470" s="2"/>
      <c r="C470" s="37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">
      <c r="A471" s="2"/>
      <c r="B471" s="2"/>
      <c r="C471" s="37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">
      <c r="A472" s="2"/>
      <c r="B472" s="2"/>
      <c r="C472" s="37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">
      <c r="A473" s="2"/>
      <c r="B473" s="2"/>
      <c r="C473" s="37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">
      <c r="A474" s="2"/>
      <c r="B474" s="2"/>
      <c r="C474" s="37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">
      <c r="A475" s="2"/>
      <c r="B475" s="2"/>
      <c r="C475" s="37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">
      <c r="A476" s="2"/>
      <c r="B476" s="2"/>
      <c r="C476" s="37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">
      <c r="A477" s="2"/>
      <c r="B477" s="2"/>
      <c r="C477" s="37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">
      <c r="A478" s="2"/>
      <c r="B478" s="2"/>
      <c r="C478" s="37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">
      <c r="A479" s="2"/>
      <c r="B479" s="2"/>
      <c r="C479" s="37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">
      <c r="A480" s="2"/>
      <c r="B480" s="2"/>
      <c r="C480" s="37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">
      <c r="A481" s="2"/>
      <c r="B481" s="2"/>
      <c r="C481" s="37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">
      <c r="A482" s="2"/>
      <c r="B482" s="2"/>
      <c r="C482" s="37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">
      <c r="A483" s="2"/>
      <c r="B483" s="2"/>
      <c r="C483" s="37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">
      <c r="A484" s="2"/>
      <c r="B484" s="2"/>
      <c r="C484" s="37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">
      <c r="A485" s="2"/>
      <c r="B485" s="2"/>
      <c r="C485" s="37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">
      <c r="A486" s="2"/>
      <c r="B486" s="2"/>
      <c r="C486" s="37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">
      <c r="A487" s="2"/>
      <c r="B487" s="2"/>
      <c r="C487" s="37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">
      <c r="A488" s="2"/>
      <c r="B488" s="2"/>
      <c r="C488" s="37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">
      <c r="A489" s="2"/>
      <c r="B489" s="2"/>
      <c r="C489" s="37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">
      <c r="A490" s="2"/>
      <c r="B490" s="2"/>
      <c r="C490" s="37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">
      <c r="A491" s="2"/>
      <c r="B491" s="2"/>
      <c r="C491" s="37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">
      <c r="A492" s="2"/>
      <c r="B492" s="2"/>
      <c r="C492" s="37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">
      <c r="A493" s="2"/>
      <c r="B493" s="2"/>
      <c r="C493" s="37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">
      <c r="A494" s="2"/>
      <c r="B494" s="2"/>
      <c r="C494" s="37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">
      <c r="A495" s="2"/>
      <c r="B495" s="2"/>
      <c r="C495" s="37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">
      <c r="A496" s="2"/>
      <c r="B496" s="2"/>
      <c r="C496" s="37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">
      <c r="A497" s="2"/>
      <c r="B497" s="2"/>
      <c r="C497" s="37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">
      <c r="A498" s="2"/>
      <c r="B498" s="2"/>
      <c r="C498" s="37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">
      <c r="A499" s="2"/>
      <c r="B499" s="2"/>
      <c r="C499" s="37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">
      <c r="A500" s="2"/>
      <c r="B500" s="2"/>
      <c r="C500" s="37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">
      <c r="A501" s="2"/>
      <c r="B501" s="2"/>
      <c r="C501" s="37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">
      <c r="A502" s="2"/>
      <c r="B502" s="2"/>
      <c r="C502" s="37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">
      <c r="A503" s="2"/>
      <c r="B503" s="2"/>
      <c r="C503" s="37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">
      <c r="A504" s="2"/>
      <c r="B504" s="2"/>
      <c r="C504" s="37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">
      <c r="A505" s="2"/>
      <c r="B505" s="2"/>
      <c r="C505" s="37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">
      <c r="A506" s="2"/>
      <c r="B506" s="2"/>
      <c r="C506" s="37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">
      <c r="A507" s="2"/>
      <c r="B507" s="2"/>
      <c r="C507" s="37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">
      <c r="A508" s="2"/>
      <c r="B508" s="2"/>
      <c r="C508" s="37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">
      <c r="A509" s="2"/>
      <c r="B509" s="2"/>
      <c r="C509" s="37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">
      <c r="A510" s="2"/>
      <c r="B510" s="2"/>
      <c r="C510" s="37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">
      <c r="A511" s="2"/>
      <c r="B511" s="2"/>
      <c r="C511" s="37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">
      <c r="A512" s="2"/>
      <c r="B512" s="2"/>
      <c r="C512" s="37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">
      <c r="A513" s="2"/>
      <c r="B513" s="2"/>
      <c r="C513" s="37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">
      <c r="A514" s="2"/>
      <c r="B514" s="2"/>
      <c r="C514" s="37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">
      <c r="A515" s="2"/>
      <c r="B515" s="2"/>
      <c r="C515" s="37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">
      <c r="A516" s="2"/>
      <c r="B516" s="2"/>
      <c r="C516" s="37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">
      <c r="A517" s="2"/>
      <c r="B517" s="2"/>
      <c r="C517" s="37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">
      <c r="A518" s="2"/>
      <c r="B518" s="2"/>
      <c r="C518" s="37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">
      <c r="A519" s="2"/>
      <c r="B519" s="2"/>
      <c r="C519" s="37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">
      <c r="A520" s="2"/>
      <c r="B520" s="2"/>
      <c r="C520" s="37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">
      <c r="A521" s="2"/>
      <c r="B521" s="2"/>
      <c r="C521" s="37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">
      <c r="A522" s="2"/>
      <c r="B522" s="2"/>
      <c r="C522" s="37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">
      <c r="A523" s="2"/>
      <c r="B523" s="2"/>
      <c r="C523" s="37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">
      <c r="A524" s="2"/>
      <c r="B524" s="2"/>
      <c r="C524" s="37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">
      <c r="A525" s="2"/>
      <c r="B525" s="2"/>
      <c r="C525" s="37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">
      <c r="A526" s="2"/>
      <c r="B526" s="2"/>
      <c r="C526" s="37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">
      <c r="A527" s="2"/>
      <c r="B527" s="2"/>
      <c r="C527" s="37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">
      <c r="A528" s="2"/>
      <c r="B528" s="2"/>
      <c r="C528" s="37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">
      <c r="A529" s="2"/>
      <c r="B529" s="2"/>
      <c r="C529" s="37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">
      <c r="A530" s="2"/>
      <c r="B530" s="2"/>
      <c r="C530" s="37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">
      <c r="A531" s="2"/>
      <c r="B531" s="2"/>
      <c r="C531" s="37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">
      <c r="A532" s="2"/>
      <c r="B532" s="2"/>
      <c r="C532" s="37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">
      <c r="A533" s="2"/>
      <c r="B533" s="2"/>
      <c r="C533" s="37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">
      <c r="A534" s="2"/>
      <c r="B534" s="2"/>
      <c r="C534" s="37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">
      <c r="A535" s="2"/>
      <c r="B535" s="2"/>
      <c r="C535" s="37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">
      <c r="A536" s="2"/>
      <c r="B536" s="2"/>
      <c r="C536" s="37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">
      <c r="A537" s="2"/>
      <c r="B537" s="2"/>
      <c r="C537" s="37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">
      <c r="A538" s="2"/>
      <c r="B538" s="2"/>
      <c r="C538" s="37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">
      <c r="A539" s="2"/>
      <c r="B539" s="2"/>
      <c r="C539" s="37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">
      <c r="A540" s="2"/>
      <c r="B540" s="2"/>
      <c r="C540" s="37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">
      <c r="A541" s="2"/>
      <c r="B541" s="2"/>
      <c r="C541" s="37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">
      <c r="A542" s="2"/>
      <c r="B542" s="2"/>
      <c r="C542" s="37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">
      <c r="A543" s="2"/>
      <c r="B543" s="2"/>
      <c r="C543" s="37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">
      <c r="A544" s="2"/>
      <c r="B544" s="2"/>
      <c r="C544" s="37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">
      <c r="A545" s="2"/>
      <c r="B545" s="2"/>
      <c r="C545" s="37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">
      <c r="A546" s="2"/>
      <c r="B546" s="2"/>
      <c r="C546" s="37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">
      <c r="A547" s="2"/>
      <c r="B547" s="2"/>
      <c r="C547" s="37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">
      <c r="A548" s="2"/>
      <c r="B548" s="2"/>
      <c r="C548" s="37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">
      <c r="A549" s="2"/>
      <c r="B549" s="2"/>
      <c r="C549" s="37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">
      <c r="A550" s="2"/>
      <c r="B550" s="2"/>
      <c r="C550" s="37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">
      <c r="A551" s="2"/>
      <c r="B551" s="2"/>
      <c r="C551" s="37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">
      <c r="A552" s="2"/>
      <c r="B552" s="2"/>
      <c r="C552" s="37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">
      <c r="A553" s="2"/>
      <c r="B553" s="2"/>
      <c r="C553" s="37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">
      <c r="A554" s="2"/>
      <c r="B554" s="2"/>
      <c r="C554" s="37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">
      <c r="A555" s="2"/>
      <c r="B555" s="2"/>
      <c r="C555" s="37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">
      <c r="A556" s="2"/>
      <c r="B556" s="2"/>
      <c r="C556" s="37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">
      <c r="A557" s="2"/>
      <c r="B557" s="2"/>
      <c r="C557" s="37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">
      <c r="A558" s="2"/>
      <c r="B558" s="2"/>
      <c r="C558" s="37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">
      <c r="A559" s="2"/>
      <c r="B559" s="2"/>
      <c r="C559" s="37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">
      <c r="A560" s="2"/>
      <c r="B560" s="2"/>
      <c r="C560" s="37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">
      <c r="A561" s="2"/>
      <c r="B561" s="2"/>
      <c r="C561" s="37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">
      <c r="A562" s="2"/>
      <c r="B562" s="2"/>
      <c r="C562" s="37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">
      <c r="A563" s="2"/>
      <c r="B563" s="2"/>
      <c r="C563" s="37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">
      <c r="A564" s="2"/>
      <c r="B564" s="2"/>
      <c r="C564" s="37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">
      <c r="A565" s="2"/>
      <c r="B565" s="2"/>
      <c r="C565" s="37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">
      <c r="A566" s="2"/>
      <c r="B566" s="2"/>
      <c r="C566" s="37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">
      <c r="A567" s="2"/>
      <c r="B567" s="2"/>
      <c r="C567" s="37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">
      <c r="A568" s="2"/>
      <c r="B568" s="2"/>
      <c r="C568" s="37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">
      <c r="A569" s="2"/>
      <c r="B569" s="2"/>
      <c r="C569" s="37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">
      <c r="A570" s="2"/>
      <c r="B570" s="2"/>
      <c r="C570" s="37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">
      <c r="A571" s="2"/>
      <c r="B571" s="2"/>
      <c r="C571" s="37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">
      <c r="A572" s="2"/>
      <c r="B572" s="2"/>
      <c r="C572" s="37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">
      <c r="A573" s="2"/>
      <c r="B573" s="2"/>
      <c r="C573" s="37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">
      <c r="A574" s="2"/>
      <c r="B574" s="2"/>
      <c r="C574" s="37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">
      <c r="A575" s="2"/>
      <c r="B575" s="2"/>
      <c r="C575" s="37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">
      <c r="A576" s="2"/>
      <c r="B576" s="2"/>
      <c r="C576" s="37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">
      <c r="A577" s="2"/>
      <c r="B577" s="2"/>
      <c r="C577" s="37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">
      <c r="A578" s="2"/>
      <c r="B578" s="2"/>
      <c r="C578" s="37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">
      <c r="A579" s="2"/>
      <c r="B579" s="2"/>
      <c r="C579" s="37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">
      <c r="A580" s="2"/>
      <c r="B580" s="2"/>
      <c r="C580" s="37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">
      <c r="A581" s="2"/>
      <c r="B581" s="2"/>
      <c r="C581" s="37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">
      <c r="A582" s="2"/>
      <c r="B582" s="2"/>
      <c r="C582" s="37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">
      <c r="A583" s="2"/>
      <c r="B583" s="2"/>
      <c r="C583" s="37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">
      <c r="A584" s="2"/>
      <c r="B584" s="2"/>
      <c r="C584" s="37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">
      <c r="A585" s="2"/>
      <c r="B585" s="2"/>
      <c r="C585" s="37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">
      <c r="A586" s="2"/>
      <c r="B586" s="2"/>
      <c r="C586" s="37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">
      <c r="A587" s="2"/>
      <c r="B587" s="2"/>
      <c r="C587" s="37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">
      <c r="A588" s="2"/>
      <c r="B588" s="2"/>
      <c r="C588" s="37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">
      <c r="A589" s="2"/>
      <c r="B589" s="2"/>
      <c r="C589" s="37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">
      <c r="A590" s="2"/>
      <c r="B590" s="2"/>
      <c r="C590" s="37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">
      <c r="A591" s="2"/>
      <c r="B591" s="2"/>
      <c r="C591" s="37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">
      <c r="A592" s="2"/>
      <c r="B592" s="2"/>
      <c r="C592" s="37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">
      <c r="A593" s="2"/>
      <c r="B593" s="2"/>
      <c r="C593" s="37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">
      <c r="A594" s="2"/>
      <c r="B594" s="2"/>
      <c r="C594" s="37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">
      <c r="A595" s="2"/>
      <c r="B595" s="2"/>
      <c r="C595" s="37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">
      <c r="A596" s="2"/>
      <c r="B596" s="2"/>
      <c r="C596" s="37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">
      <c r="A597" s="2"/>
      <c r="B597" s="2"/>
      <c r="C597" s="37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">
      <c r="A598" s="2"/>
      <c r="B598" s="2"/>
      <c r="C598" s="37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">
      <c r="A599" s="2"/>
      <c r="B599" s="2"/>
      <c r="C599" s="37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">
      <c r="A600" s="2"/>
      <c r="B600" s="2"/>
      <c r="C600" s="37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">
      <c r="A601" s="2"/>
      <c r="B601" s="2"/>
      <c r="C601" s="37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">
      <c r="A602" s="2"/>
      <c r="B602" s="2"/>
      <c r="C602" s="37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">
      <c r="A603" s="2"/>
      <c r="B603" s="2"/>
      <c r="C603" s="37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">
      <c r="A604" s="2"/>
      <c r="B604" s="2"/>
      <c r="C604" s="37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">
      <c r="A605" s="2"/>
      <c r="B605" s="2"/>
      <c r="C605" s="37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">
      <c r="A606" s="2"/>
      <c r="B606" s="2"/>
      <c r="C606" s="37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">
      <c r="A607" s="2"/>
      <c r="B607" s="2"/>
      <c r="C607" s="37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">
      <c r="A608" s="2"/>
      <c r="B608" s="2"/>
      <c r="C608" s="37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">
      <c r="A609" s="2"/>
      <c r="B609" s="2"/>
      <c r="C609" s="37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">
      <c r="A610" s="2"/>
      <c r="B610" s="2"/>
      <c r="C610" s="37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">
      <c r="A611" s="2"/>
      <c r="B611" s="2"/>
      <c r="C611" s="37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">
      <c r="A612" s="2"/>
      <c r="B612" s="2"/>
      <c r="C612" s="37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">
      <c r="A613" s="2"/>
      <c r="B613" s="2"/>
      <c r="C613" s="37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">
      <c r="A614" s="2"/>
      <c r="B614" s="2"/>
      <c r="C614" s="37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">
      <c r="A615" s="2"/>
      <c r="B615" s="2"/>
      <c r="C615" s="37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">
      <c r="A616" s="2"/>
      <c r="B616" s="2"/>
      <c r="C616" s="37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">
      <c r="A617" s="2"/>
      <c r="B617" s="2"/>
      <c r="C617" s="37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">
      <c r="A618" s="2"/>
      <c r="B618" s="2"/>
      <c r="C618" s="37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">
      <c r="A619" s="2"/>
      <c r="B619" s="2"/>
      <c r="C619" s="37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">
      <c r="A620" s="2"/>
      <c r="B620" s="2"/>
      <c r="C620" s="37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">
      <c r="A621" s="2"/>
      <c r="B621" s="2"/>
      <c r="C621" s="37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">
      <c r="A622" s="2"/>
      <c r="B622" s="2"/>
      <c r="C622" s="37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">
      <c r="A623" s="2"/>
      <c r="B623" s="2"/>
      <c r="C623" s="37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">
      <c r="A624" s="2"/>
      <c r="B624" s="2"/>
      <c r="C624" s="37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">
      <c r="A625" s="2"/>
      <c r="B625" s="2"/>
      <c r="C625" s="37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">
      <c r="A626" s="2"/>
      <c r="B626" s="2"/>
      <c r="C626" s="37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">
      <c r="A627" s="2"/>
      <c r="B627" s="2"/>
      <c r="C627" s="37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">
      <c r="A628" s="2"/>
      <c r="B628" s="2"/>
      <c r="C628" s="37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">
      <c r="A629" s="2"/>
      <c r="B629" s="2"/>
      <c r="C629" s="37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">
      <c r="A630" s="2"/>
      <c r="B630" s="2"/>
      <c r="C630" s="37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">
      <c r="A631" s="2"/>
      <c r="B631" s="2"/>
      <c r="C631" s="37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">
      <c r="A632" s="2"/>
      <c r="B632" s="2"/>
      <c r="C632" s="37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">
      <c r="A633" s="2"/>
      <c r="B633" s="2"/>
      <c r="C633" s="37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">
      <c r="A634" s="2"/>
      <c r="B634" s="2"/>
      <c r="C634" s="37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">
      <c r="A635" s="2"/>
      <c r="B635" s="2"/>
      <c r="C635" s="37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">
      <c r="A636" s="2"/>
      <c r="B636" s="2"/>
      <c r="C636" s="37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">
      <c r="A637" s="2"/>
      <c r="B637" s="2"/>
      <c r="C637" s="37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">
      <c r="A638" s="2"/>
      <c r="B638" s="2"/>
      <c r="C638" s="37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">
      <c r="A639" s="2"/>
      <c r="B639" s="2"/>
      <c r="C639" s="37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">
      <c r="A640" s="2"/>
      <c r="B640" s="2"/>
      <c r="C640" s="37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">
      <c r="A641" s="2"/>
      <c r="B641" s="2"/>
      <c r="C641" s="37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">
      <c r="A642" s="2"/>
      <c r="B642" s="2"/>
      <c r="C642" s="37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">
      <c r="A643" s="2"/>
      <c r="B643" s="2"/>
      <c r="C643" s="37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">
      <c r="A644" s="2"/>
      <c r="B644" s="2"/>
      <c r="C644" s="37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">
      <c r="A645" s="2"/>
      <c r="B645" s="2"/>
      <c r="C645" s="37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">
      <c r="A646" s="2"/>
      <c r="B646" s="2"/>
      <c r="C646" s="37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">
      <c r="A647" s="2"/>
      <c r="B647" s="2"/>
      <c r="C647" s="37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">
      <c r="A648" s="2"/>
      <c r="B648" s="2"/>
      <c r="C648" s="37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">
      <c r="A649" s="2"/>
      <c r="B649" s="2"/>
      <c r="C649" s="37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">
      <c r="A650" s="2"/>
      <c r="B650" s="2"/>
      <c r="C650" s="37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">
      <c r="A651" s="2"/>
      <c r="B651" s="2"/>
      <c r="C651" s="37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">
      <c r="A652" s="2"/>
      <c r="B652" s="2"/>
      <c r="C652" s="37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">
      <c r="A653" s="2"/>
      <c r="B653" s="2"/>
      <c r="C653" s="37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">
      <c r="A654" s="2"/>
      <c r="B654" s="2"/>
      <c r="C654" s="37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">
      <c r="A655" s="2"/>
      <c r="B655" s="2"/>
      <c r="C655" s="37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">
      <c r="A656" s="2"/>
      <c r="B656" s="2"/>
      <c r="C656" s="37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">
      <c r="A657" s="2"/>
      <c r="B657" s="2"/>
      <c r="C657" s="37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">
      <c r="A658" s="2"/>
      <c r="B658" s="2"/>
      <c r="C658" s="37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">
      <c r="A659" s="2"/>
      <c r="B659" s="2"/>
      <c r="C659" s="37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">
      <c r="A660" s="2"/>
      <c r="B660" s="2"/>
      <c r="C660" s="37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">
      <c r="A661" s="2"/>
      <c r="B661" s="2"/>
      <c r="C661" s="37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">
      <c r="A662" s="2"/>
      <c r="B662" s="2"/>
      <c r="C662" s="37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">
      <c r="A663" s="2"/>
      <c r="B663" s="2"/>
      <c r="C663" s="37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">
      <c r="A664" s="2"/>
      <c r="B664" s="2"/>
      <c r="C664" s="37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">
      <c r="A665" s="2"/>
      <c r="B665" s="2"/>
      <c r="C665" s="37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">
      <c r="A666" s="2"/>
      <c r="B666" s="2"/>
      <c r="C666" s="37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">
      <c r="A667" s="2"/>
      <c r="B667" s="2"/>
      <c r="C667" s="37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">
      <c r="A668" s="2"/>
      <c r="B668" s="2"/>
      <c r="C668" s="37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">
      <c r="A669" s="2"/>
      <c r="B669" s="2"/>
      <c r="C669" s="37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">
      <c r="A670" s="2"/>
      <c r="B670" s="2"/>
      <c r="C670" s="37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">
      <c r="A671" s="2"/>
      <c r="B671" s="2"/>
      <c r="C671" s="37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">
      <c r="A672" s="2"/>
      <c r="B672" s="2"/>
      <c r="C672" s="37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">
      <c r="A673" s="2"/>
      <c r="B673" s="2"/>
      <c r="C673" s="37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">
      <c r="A674" s="2"/>
      <c r="B674" s="2"/>
      <c r="C674" s="37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">
      <c r="A675" s="2"/>
      <c r="B675" s="2"/>
      <c r="C675" s="37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">
      <c r="A676" s="2"/>
      <c r="B676" s="2"/>
      <c r="C676" s="37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">
      <c r="A677" s="2"/>
      <c r="B677" s="2"/>
      <c r="C677" s="37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">
      <c r="A678" s="2"/>
      <c r="B678" s="2"/>
      <c r="C678" s="37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">
      <c r="A679" s="2"/>
      <c r="B679" s="2"/>
      <c r="C679" s="37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">
      <c r="A680" s="2"/>
      <c r="B680" s="2"/>
      <c r="C680" s="37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">
      <c r="A681" s="2"/>
      <c r="B681" s="2"/>
      <c r="C681" s="37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">
      <c r="A682" s="2"/>
      <c r="B682" s="2"/>
      <c r="C682" s="37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">
      <c r="A683" s="2"/>
      <c r="B683" s="2"/>
      <c r="C683" s="37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">
      <c r="A684" s="2"/>
      <c r="B684" s="2"/>
      <c r="C684" s="37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">
      <c r="A685" s="2"/>
      <c r="B685" s="2"/>
      <c r="C685" s="37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">
      <c r="A686" s="2"/>
      <c r="B686" s="2"/>
      <c r="C686" s="37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">
      <c r="A687" s="2"/>
      <c r="B687" s="2"/>
      <c r="C687" s="37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">
      <c r="A688" s="2"/>
      <c r="B688" s="2"/>
      <c r="C688" s="37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">
      <c r="A689" s="2"/>
      <c r="B689" s="2"/>
      <c r="C689" s="37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">
      <c r="A690" s="2"/>
      <c r="B690" s="2"/>
      <c r="C690" s="37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">
      <c r="A691" s="2"/>
      <c r="B691" s="2"/>
      <c r="C691" s="37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">
      <c r="A692" s="2"/>
      <c r="B692" s="2"/>
      <c r="C692" s="37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">
      <c r="A693" s="2"/>
      <c r="B693" s="2"/>
      <c r="C693" s="37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">
      <c r="A694" s="2"/>
      <c r="B694" s="2"/>
      <c r="C694" s="37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">
      <c r="A695" s="2"/>
      <c r="B695" s="2"/>
      <c r="C695" s="37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">
      <c r="A696" s="2"/>
      <c r="B696" s="2"/>
      <c r="C696" s="37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">
      <c r="A697" s="2"/>
      <c r="B697" s="2"/>
      <c r="C697" s="37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">
      <c r="A698" s="2"/>
      <c r="B698" s="2"/>
      <c r="C698" s="37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">
      <c r="A699" s="2"/>
      <c r="B699" s="2"/>
      <c r="C699" s="37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">
      <c r="A700" s="2"/>
      <c r="B700" s="2"/>
      <c r="C700" s="37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">
      <c r="A701" s="2"/>
      <c r="B701" s="2"/>
      <c r="C701" s="37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">
      <c r="A702" s="2"/>
      <c r="B702" s="2"/>
      <c r="C702" s="37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">
      <c r="A703" s="2"/>
      <c r="B703" s="2"/>
      <c r="C703" s="37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">
      <c r="A704" s="2"/>
      <c r="B704" s="2"/>
      <c r="C704" s="37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">
      <c r="A705" s="2"/>
      <c r="B705" s="2"/>
      <c r="C705" s="37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">
      <c r="A706" s="2"/>
      <c r="B706" s="2"/>
      <c r="C706" s="37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">
      <c r="A707" s="2"/>
      <c r="B707" s="2"/>
      <c r="C707" s="37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">
      <c r="A708" s="2"/>
      <c r="B708" s="2"/>
      <c r="C708" s="37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">
      <c r="A709" s="2"/>
      <c r="B709" s="2"/>
      <c r="C709" s="37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">
      <c r="A710" s="2"/>
      <c r="B710" s="2"/>
      <c r="C710" s="37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">
      <c r="A711" s="2"/>
      <c r="B711" s="2"/>
      <c r="C711" s="37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">
      <c r="A712" s="2"/>
      <c r="B712" s="2"/>
      <c r="C712" s="37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">
      <c r="A713" s="2"/>
      <c r="B713" s="2"/>
      <c r="C713" s="37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">
      <c r="A714" s="2"/>
      <c r="B714" s="2"/>
      <c r="C714" s="37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">
      <c r="A715" s="2"/>
      <c r="B715" s="2"/>
      <c r="C715" s="37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">
      <c r="A716" s="2"/>
      <c r="B716" s="2"/>
      <c r="C716" s="37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">
      <c r="A717" s="2"/>
      <c r="B717" s="2"/>
      <c r="C717" s="37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">
      <c r="A718" s="2"/>
      <c r="B718" s="2"/>
      <c r="C718" s="37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">
      <c r="A719" s="2"/>
      <c r="B719" s="2"/>
      <c r="C719" s="37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">
      <c r="A720" s="2"/>
      <c r="B720" s="2"/>
      <c r="C720" s="37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">
      <c r="A721" s="2"/>
      <c r="B721" s="2"/>
      <c r="C721" s="37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">
      <c r="A722" s="2"/>
      <c r="B722" s="2"/>
      <c r="C722" s="37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">
      <c r="A723" s="2"/>
      <c r="B723" s="2"/>
      <c r="C723" s="37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">
      <c r="A724" s="2"/>
      <c r="B724" s="2"/>
      <c r="C724" s="37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">
      <c r="A725" s="2"/>
      <c r="B725" s="2"/>
      <c r="C725" s="37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">
      <c r="A726" s="2"/>
      <c r="B726" s="2"/>
      <c r="C726" s="37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">
      <c r="A727" s="2"/>
      <c r="B727" s="2"/>
      <c r="C727" s="37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">
      <c r="A728" s="2"/>
      <c r="B728" s="2"/>
      <c r="C728" s="37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">
      <c r="A729" s="2"/>
      <c r="B729" s="2"/>
      <c r="C729" s="37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">
      <c r="A730" s="2"/>
      <c r="B730" s="2"/>
      <c r="C730" s="37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">
      <c r="A731" s="2"/>
      <c r="B731" s="2"/>
      <c r="C731" s="37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">
      <c r="A732" s="2"/>
      <c r="B732" s="2"/>
      <c r="C732" s="37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">
      <c r="A733" s="2"/>
      <c r="B733" s="2"/>
      <c r="C733" s="37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">
      <c r="A734" s="2"/>
      <c r="B734" s="2"/>
      <c r="C734" s="37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">
      <c r="A735" s="2"/>
      <c r="B735" s="2"/>
      <c r="C735" s="37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">
      <c r="A736" s="2"/>
      <c r="B736" s="2"/>
      <c r="C736" s="37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">
      <c r="A737" s="2"/>
      <c r="B737" s="2"/>
      <c r="C737" s="37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">
      <c r="A738" s="2"/>
      <c r="B738" s="2"/>
      <c r="C738" s="37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">
      <c r="A739" s="2"/>
      <c r="B739" s="2"/>
      <c r="C739" s="37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">
      <c r="A740" s="2"/>
      <c r="B740" s="2"/>
      <c r="C740" s="37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">
      <c r="A741" s="2"/>
      <c r="B741" s="2"/>
      <c r="C741" s="37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">
      <c r="A742" s="2"/>
      <c r="B742" s="2"/>
      <c r="C742" s="37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">
      <c r="A743" s="2"/>
      <c r="B743" s="2"/>
      <c r="C743" s="37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">
      <c r="A744" s="2"/>
      <c r="B744" s="2"/>
      <c r="C744" s="37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">
      <c r="A745" s="2"/>
      <c r="B745" s="2"/>
      <c r="C745" s="37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">
      <c r="A746" s="2"/>
      <c r="B746" s="2"/>
      <c r="C746" s="37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">
      <c r="A747" s="2"/>
      <c r="B747" s="2"/>
      <c r="C747" s="37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">
      <c r="A748" s="2"/>
      <c r="B748" s="2"/>
      <c r="C748" s="37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">
      <c r="A749" s="2"/>
      <c r="B749" s="2"/>
      <c r="C749" s="37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">
      <c r="A750" s="2"/>
      <c r="B750" s="2"/>
      <c r="C750" s="37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">
      <c r="A751" s="2"/>
      <c r="B751" s="2"/>
      <c r="C751" s="37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">
      <c r="A752" s="2"/>
      <c r="B752" s="2"/>
      <c r="C752" s="37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">
      <c r="A753" s="2"/>
      <c r="B753" s="2"/>
      <c r="C753" s="37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">
      <c r="A754" s="2"/>
      <c r="B754" s="2"/>
      <c r="C754" s="37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">
      <c r="A755" s="2"/>
      <c r="B755" s="2"/>
      <c r="C755" s="37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">
      <c r="A756" s="2"/>
      <c r="B756" s="2"/>
      <c r="C756" s="37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">
      <c r="A757" s="2"/>
      <c r="B757" s="2"/>
      <c r="C757" s="37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">
      <c r="A758" s="2"/>
      <c r="B758" s="2"/>
      <c r="C758" s="37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">
      <c r="A759" s="2"/>
      <c r="B759" s="2"/>
      <c r="C759" s="37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">
      <c r="A760" s="2"/>
      <c r="B760" s="2"/>
      <c r="C760" s="37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">
      <c r="A761" s="2"/>
      <c r="B761" s="2"/>
      <c r="C761" s="37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">
      <c r="A762" s="2"/>
      <c r="B762" s="2"/>
      <c r="C762" s="37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">
      <c r="A763" s="2"/>
      <c r="B763" s="2"/>
      <c r="C763" s="37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">
      <c r="A764" s="2"/>
      <c r="B764" s="2"/>
      <c r="C764" s="37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">
      <c r="A765" s="2"/>
      <c r="B765" s="2"/>
      <c r="C765" s="37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">
      <c r="A766" s="2"/>
      <c r="B766" s="2"/>
      <c r="C766" s="37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">
      <c r="A767" s="2"/>
      <c r="B767" s="2"/>
      <c r="C767" s="37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">
      <c r="A768" s="2"/>
      <c r="B768" s="2"/>
      <c r="C768" s="37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">
      <c r="A769" s="2"/>
      <c r="B769" s="2"/>
      <c r="C769" s="37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">
      <c r="A770" s="2"/>
      <c r="B770" s="2"/>
      <c r="C770" s="37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">
      <c r="A771" s="2"/>
      <c r="B771" s="2"/>
      <c r="C771" s="37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">
      <c r="A772" s="2"/>
      <c r="B772" s="2"/>
      <c r="C772" s="37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">
      <c r="A773" s="2"/>
      <c r="B773" s="2"/>
      <c r="C773" s="37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">
      <c r="A774" s="2"/>
      <c r="B774" s="2"/>
      <c r="C774" s="37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">
      <c r="A775" s="2"/>
      <c r="B775" s="2"/>
      <c r="C775" s="37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">
      <c r="A776" s="2"/>
      <c r="B776" s="2"/>
      <c r="C776" s="37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">
      <c r="A777" s="2"/>
      <c r="B777" s="2"/>
      <c r="C777" s="37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">
      <c r="A778" s="2"/>
      <c r="B778" s="2"/>
      <c r="C778" s="37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">
      <c r="A779" s="2"/>
      <c r="B779" s="2"/>
      <c r="C779" s="37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">
      <c r="A780" s="2"/>
      <c r="B780" s="2"/>
      <c r="C780" s="37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">
      <c r="A781" s="2"/>
      <c r="B781" s="2"/>
      <c r="C781" s="37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">
      <c r="A782" s="2"/>
      <c r="B782" s="2"/>
      <c r="C782" s="37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">
      <c r="A783" s="2"/>
      <c r="B783" s="2"/>
      <c r="C783" s="37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">
      <c r="A784" s="2"/>
      <c r="B784" s="2"/>
      <c r="C784" s="37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">
      <c r="A785" s="2"/>
      <c r="B785" s="2"/>
      <c r="C785" s="37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">
      <c r="A786" s="2"/>
      <c r="B786" s="2"/>
      <c r="C786" s="37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">
      <c r="A787" s="2"/>
      <c r="B787" s="2"/>
      <c r="C787" s="37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">
      <c r="A788" s="2"/>
      <c r="B788" s="2"/>
      <c r="C788" s="37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">
      <c r="A789" s="2"/>
      <c r="B789" s="2"/>
      <c r="C789" s="37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">
      <c r="A790" s="2"/>
      <c r="B790" s="2"/>
      <c r="C790" s="37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">
      <c r="A791" s="2"/>
      <c r="B791" s="2"/>
      <c r="C791" s="37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">
      <c r="A792" s="2"/>
      <c r="B792" s="2"/>
      <c r="C792" s="37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">
      <c r="A793" s="2"/>
      <c r="B793" s="2"/>
      <c r="C793" s="37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">
      <c r="A794" s="2"/>
      <c r="B794" s="2"/>
      <c r="C794" s="37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">
      <c r="A795" s="2"/>
      <c r="B795" s="2"/>
      <c r="C795" s="37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">
      <c r="A796" s="2"/>
      <c r="B796" s="2"/>
      <c r="C796" s="37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">
      <c r="A797" s="2"/>
      <c r="B797" s="2"/>
      <c r="C797" s="37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">
      <c r="A798" s="2"/>
      <c r="B798" s="2"/>
      <c r="C798" s="37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">
      <c r="A799" s="2"/>
      <c r="B799" s="2"/>
      <c r="C799" s="37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">
      <c r="A800" s="2"/>
      <c r="B800" s="2"/>
      <c r="C800" s="37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">
      <c r="A801" s="2"/>
      <c r="B801" s="2"/>
      <c r="C801" s="37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">
      <c r="A802" s="2"/>
      <c r="B802" s="2"/>
      <c r="C802" s="37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">
      <c r="A803" s="2"/>
      <c r="B803" s="2"/>
      <c r="C803" s="37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">
      <c r="A804" s="2"/>
      <c r="B804" s="2"/>
      <c r="C804" s="37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">
      <c r="A805" s="2"/>
      <c r="B805" s="2"/>
      <c r="C805" s="37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">
      <c r="A806" s="2"/>
      <c r="B806" s="2"/>
      <c r="C806" s="37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">
      <c r="A807" s="2"/>
      <c r="B807" s="2"/>
      <c r="C807" s="37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">
      <c r="A808" s="2"/>
      <c r="B808" s="2"/>
      <c r="C808" s="37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">
      <c r="A809" s="2"/>
      <c r="B809" s="2"/>
      <c r="C809" s="37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">
      <c r="A810" s="2"/>
      <c r="B810" s="2"/>
      <c r="C810" s="37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">
      <c r="A811" s="2"/>
      <c r="B811" s="2"/>
      <c r="C811" s="37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">
      <c r="A812" s="2"/>
      <c r="B812" s="2"/>
      <c r="C812" s="37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">
      <c r="A813" s="2"/>
      <c r="B813" s="2"/>
      <c r="C813" s="37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">
      <c r="A814" s="2"/>
      <c r="B814" s="2"/>
      <c r="C814" s="37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">
      <c r="A815" s="2"/>
      <c r="B815" s="2"/>
      <c r="C815" s="37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">
      <c r="A816" s="2"/>
      <c r="B816" s="2"/>
      <c r="C816" s="37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">
      <c r="A817" s="2"/>
      <c r="B817" s="2"/>
      <c r="C817" s="37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">
      <c r="A818" s="2"/>
      <c r="B818" s="2"/>
      <c r="C818" s="37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">
      <c r="A819" s="2"/>
      <c r="B819" s="2"/>
      <c r="C819" s="37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">
      <c r="A820" s="2"/>
      <c r="B820" s="2"/>
      <c r="C820" s="37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">
      <c r="A821" s="2"/>
      <c r="B821" s="2"/>
      <c r="C821" s="37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">
      <c r="A822" s="2"/>
      <c r="B822" s="2"/>
      <c r="C822" s="37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">
      <c r="A823" s="2"/>
      <c r="B823" s="2"/>
      <c r="C823" s="37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">
      <c r="A824" s="2"/>
      <c r="B824" s="2"/>
      <c r="C824" s="37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">
      <c r="A825" s="2"/>
      <c r="B825" s="2"/>
      <c r="C825" s="37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">
      <c r="A826" s="2"/>
      <c r="B826" s="2"/>
      <c r="C826" s="37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">
      <c r="A827" s="2"/>
      <c r="B827" s="2"/>
      <c r="C827" s="37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">
      <c r="A828" s="2"/>
      <c r="B828" s="2"/>
      <c r="C828" s="37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">
      <c r="A829" s="2"/>
      <c r="B829" s="2"/>
      <c r="C829" s="37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">
      <c r="A830" s="2"/>
      <c r="B830" s="2"/>
      <c r="C830" s="37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">
      <c r="A831" s="2"/>
      <c r="B831" s="2"/>
      <c r="C831" s="37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">
      <c r="A832" s="2"/>
      <c r="B832" s="2"/>
      <c r="C832" s="37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">
      <c r="A833" s="2"/>
      <c r="B833" s="2"/>
      <c r="C833" s="37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">
      <c r="A834" s="2"/>
      <c r="B834" s="2"/>
      <c r="C834" s="37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">
      <c r="A835" s="2"/>
      <c r="B835" s="2"/>
      <c r="C835" s="37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">
      <c r="A836" s="2"/>
      <c r="B836" s="2"/>
      <c r="C836" s="37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">
      <c r="A837" s="2"/>
      <c r="B837" s="2"/>
      <c r="C837" s="37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">
      <c r="A838" s="2"/>
      <c r="B838" s="2"/>
      <c r="C838" s="37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">
      <c r="A839" s="2"/>
      <c r="B839" s="2"/>
      <c r="C839" s="37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">
      <c r="A840" s="2"/>
      <c r="B840" s="2"/>
      <c r="C840" s="37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">
      <c r="A841" s="2"/>
      <c r="B841" s="2"/>
      <c r="C841" s="37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">
      <c r="A842" s="2"/>
      <c r="B842" s="2"/>
      <c r="C842" s="37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">
      <c r="A843" s="2"/>
      <c r="B843" s="2"/>
      <c r="C843" s="37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">
      <c r="A844" s="2"/>
      <c r="B844" s="2"/>
      <c r="C844" s="37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">
      <c r="A845" s="2"/>
      <c r="B845" s="2"/>
      <c r="C845" s="37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">
      <c r="A846" s="2"/>
      <c r="B846" s="2"/>
      <c r="C846" s="37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">
      <c r="A847" s="2"/>
      <c r="B847" s="2"/>
      <c r="C847" s="37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">
      <c r="A848" s="2"/>
      <c r="B848" s="2"/>
      <c r="C848" s="37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">
      <c r="A849" s="2"/>
      <c r="B849" s="2"/>
      <c r="C849" s="37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">
      <c r="A850" s="2"/>
      <c r="B850" s="2"/>
      <c r="C850" s="37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">
      <c r="A851" s="2"/>
      <c r="B851" s="2"/>
      <c r="C851" s="37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">
      <c r="A852" s="2"/>
      <c r="B852" s="2"/>
      <c r="C852" s="37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">
      <c r="A853" s="2"/>
      <c r="B853" s="2"/>
      <c r="C853" s="37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">
      <c r="A854" s="2"/>
      <c r="B854" s="2"/>
      <c r="C854" s="37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">
      <c r="A855" s="2"/>
      <c r="B855" s="2"/>
      <c r="C855" s="37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">
      <c r="A856" s="2"/>
      <c r="B856" s="2"/>
      <c r="C856" s="37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">
      <c r="A857" s="2"/>
      <c r="B857" s="2"/>
      <c r="C857" s="37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">
      <c r="A858" s="2"/>
      <c r="B858" s="2"/>
      <c r="C858" s="37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">
      <c r="A859" s="2"/>
      <c r="B859" s="2"/>
      <c r="C859" s="37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">
      <c r="A860" s="2"/>
      <c r="B860" s="2"/>
      <c r="C860" s="37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">
      <c r="A861" s="2"/>
      <c r="B861" s="2"/>
      <c r="C861" s="37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">
      <c r="A862" s="2"/>
      <c r="B862" s="2"/>
      <c r="C862" s="37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">
      <c r="A863" s="2"/>
      <c r="B863" s="2"/>
      <c r="C863" s="37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">
      <c r="A864" s="2"/>
      <c r="B864" s="2"/>
      <c r="C864" s="37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">
      <c r="A865" s="2"/>
      <c r="B865" s="2"/>
      <c r="C865" s="37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">
      <c r="A866" s="2"/>
      <c r="B866" s="2"/>
      <c r="C866" s="37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">
      <c r="A867" s="2"/>
      <c r="B867" s="2"/>
      <c r="C867" s="37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">
      <c r="A868" s="2"/>
      <c r="B868" s="2"/>
      <c r="C868" s="37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">
      <c r="A869" s="2"/>
      <c r="B869" s="2"/>
      <c r="C869" s="37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">
      <c r="A870" s="2"/>
      <c r="B870" s="2"/>
      <c r="C870" s="37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">
      <c r="A871" s="2"/>
      <c r="B871" s="2"/>
      <c r="C871" s="37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">
      <c r="A872" s="2"/>
      <c r="B872" s="2"/>
      <c r="C872" s="37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">
      <c r="A873" s="2"/>
      <c r="B873" s="2"/>
      <c r="C873" s="37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">
      <c r="A874" s="2"/>
      <c r="B874" s="2"/>
      <c r="C874" s="37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">
      <c r="A875" s="2"/>
      <c r="B875" s="2"/>
      <c r="C875" s="37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">
      <c r="A876" s="2"/>
      <c r="B876" s="2"/>
      <c r="C876" s="37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">
      <c r="A877" s="2"/>
      <c r="B877" s="2"/>
      <c r="C877" s="37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">
      <c r="A878" s="2"/>
      <c r="B878" s="2"/>
      <c r="C878" s="37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">
      <c r="A879" s="2"/>
      <c r="B879" s="2"/>
      <c r="C879" s="37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">
      <c r="A880" s="2"/>
      <c r="B880" s="2"/>
      <c r="C880" s="37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">
      <c r="A881" s="2"/>
      <c r="B881" s="2"/>
      <c r="C881" s="37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">
      <c r="A882" s="2"/>
      <c r="B882" s="2"/>
      <c r="C882" s="37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">
      <c r="A883" s="2"/>
      <c r="B883" s="2"/>
      <c r="C883" s="37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">
      <c r="A884" s="2"/>
      <c r="B884" s="2"/>
      <c r="C884" s="37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">
      <c r="A885" s="2"/>
      <c r="B885" s="2"/>
      <c r="C885" s="37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">
      <c r="A886" s="2"/>
      <c r="B886" s="2"/>
      <c r="C886" s="37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">
      <c r="A887" s="2"/>
      <c r="B887" s="2"/>
      <c r="C887" s="37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">
      <c r="A888" s="2"/>
      <c r="B888" s="2"/>
      <c r="C888" s="37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">
      <c r="A889" s="2"/>
      <c r="B889" s="2"/>
      <c r="C889" s="37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">
      <c r="A890" s="2"/>
      <c r="B890" s="2"/>
      <c r="C890" s="37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">
      <c r="A891" s="2"/>
      <c r="B891" s="2"/>
      <c r="C891" s="37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">
      <c r="A892" s="2"/>
      <c r="B892" s="2"/>
      <c r="C892" s="37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">
      <c r="A893" s="2"/>
      <c r="B893" s="2"/>
      <c r="C893" s="37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">
      <c r="A894" s="2"/>
      <c r="B894" s="2"/>
      <c r="C894" s="37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">
      <c r="A895" s="2"/>
      <c r="B895" s="2"/>
      <c r="C895" s="37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">
      <c r="A896" s="2"/>
      <c r="B896" s="2"/>
      <c r="C896" s="37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">
      <c r="A897" s="2"/>
      <c r="B897" s="2"/>
      <c r="C897" s="37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">
      <c r="A898" s="2"/>
      <c r="B898" s="2"/>
      <c r="C898" s="37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">
      <c r="A899" s="2"/>
      <c r="B899" s="2"/>
      <c r="C899" s="37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">
      <c r="A900" s="2"/>
      <c r="B900" s="2"/>
      <c r="C900" s="37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">
      <c r="A901" s="2"/>
      <c r="B901" s="2"/>
      <c r="C901" s="37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">
      <c r="A902" s="2"/>
      <c r="B902" s="2"/>
      <c r="C902" s="37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">
      <c r="A903" s="2"/>
      <c r="B903" s="2"/>
      <c r="C903" s="37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">
      <c r="A904" s="2"/>
      <c r="B904" s="2"/>
      <c r="C904" s="37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">
      <c r="A905" s="2"/>
      <c r="B905" s="2"/>
      <c r="C905" s="37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">
      <c r="A906" s="2"/>
      <c r="B906" s="2"/>
      <c r="C906" s="37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">
      <c r="A907" s="2"/>
      <c r="B907" s="2"/>
      <c r="C907" s="37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">
      <c r="A908" s="2"/>
      <c r="B908" s="2"/>
      <c r="C908" s="37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">
      <c r="A909" s="2"/>
      <c r="B909" s="2"/>
      <c r="C909" s="37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">
      <c r="A910" s="2"/>
      <c r="B910" s="2"/>
      <c r="C910" s="37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">
      <c r="A911" s="2"/>
      <c r="B911" s="2"/>
      <c r="C911" s="37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">
      <c r="A912" s="2"/>
      <c r="B912" s="2"/>
      <c r="C912" s="37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">
      <c r="A913" s="2"/>
      <c r="B913" s="2"/>
      <c r="C913" s="37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">
      <c r="A914" s="2"/>
      <c r="B914" s="2"/>
      <c r="C914" s="37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">
      <c r="A915" s="2"/>
      <c r="B915" s="2"/>
      <c r="C915" s="37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">
      <c r="A916" s="2"/>
      <c r="B916" s="2"/>
      <c r="C916" s="37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">
      <c r="A917" s="2"/>
      <c r="B917" s="2"/>
      <c r="C917" s="37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">
      <c r="A918" s="2"/>
      <c r="B918" s="2"/>
      <c r="C918" s="37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">
      <c r="A919" s="2"/>
      <c r="B919" s="2"/>
      <c r="C919" s="37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">
      <c r="A920" s="2"/>
      <c r="B920" s="2"/>
      <c r="C920" s="37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">
      <c r="A921" s="2"/>
      <c r="B921" s="2"/>
      <c r="C921" s="37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">
      <c r="A922" s="2"/>
      <c r="B922" s="2"/>
      <c r="C922" s="37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">
      <c r="A923" s="2"/>
      <c r="B923" s="2"/>
      <c r="C923" s="37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">
      <c r="A924" s="2"/>
      <c r="B924" s="2"/>
      <c r="C924" s="37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">
      <c r="A925" s="2"/>
      <c r="B925" s="2"/>
      <c r="C925" s="37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">
      <c r="A926" s="2"/>
      <c r="B926" s="2"/>
      <c r="C926" s="37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">
      <c r="A927" s="2"/>
      <c r="B927" s="2"/>
      <c r="C927" s="37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">
      <c r="A928" s="2"/>
      <c r="B928" s="2"/>
      <c r="C928" s="37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">
      <c r="A929" s="2"/>
      <c r="B929" s="2"/>
      <c r="C929" s="37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">
      <c r="A930" s="2"/>
      <c r="B930" s="2"/>
      <c r="C930" s="37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">
      <c r="A931" s="2"/>
      <c r="B931" s="2"/>
      <c r="C931" s="37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">
      <c r="A932" s="2"/>
      <c r="B932" s="2"/>
      <c r="C932" s="37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">
      <c r="A933" s="2"/>
      <c r="B933" s="2"/>
      <c r="C933" s="37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">
      <c r="A934" s="2"/>
      <c r="B934" s="2"/>
      <c r="C934" s="37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">
      <c r="A935" s="2"/>
      <c r="B935" s="2"/>
      <c r="C935" s="37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">
      <c r="A936" s="2"/>
      <c r="B936" s="2"/>
      <c r="C936" s="37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">
      <c r="A937" s="2"/>
      <c r="B937" s="2"/>
      <c r="C937" s="37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">
      <c r="A938" s="2"/>
      <c r="B938" s="2"/>
      <c r="C938" s="37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">
      <c r="A939" s="2"/>
      <c r="B939" s="2"/>
      <c r="C939" s="37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">
      <c r="A940" s="2"/>
      <c r="B940" s="2"/>
      <c r="C940" s="37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">
      <c r="A941" s="2"/>
      <c r="B941" s="2"/>
      <c r="C941" s="37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">
      <c r="A942" s="2"/>
      <c r="B942" s="2"/>
      <c r="C942" s="37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">
      <c r="A943" s="2"/>
      <c r="B943" s="2"/>
      <c r="C943" s="37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">
      <c r="A944" s="2"/>
      <c r="B944" s="2"/>
      <c r="C944" s="37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">
      <c r="A945" s="2"/>
      <c r="B945" s="2"/>
      <c r="C945" s="37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">
      <c r="A946" s="2"/>
      <c r="B946" s="2"/>
      <c r="C946" s="37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">
      <c r="A947" s="2"/>
      <c r="B947" s="2"/>
      <c r="C947" s="37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">
      <c r="A948" s="2"/>
      <c r="B948" s="2"/>
      <c r="C948" s="37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">
      <c r="A949" s="2"/>
      <c r="B949" s="2"/>
      <c r="C949" s="37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">
      <c r="A950" s="2"/>
      <c r="B950" s="2"/>
      <c r="C950" s="37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">
      <c r="A951" s="2"/>
      <c r="B951" s="2"/>
      <c r="C951" s="37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">
      <c r="A952" s="2"/>
      <c r="B952" s="2"/>
      <c r="C952" s="37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">
      <c r="A953" s="2"/>
      <c r="B953" s="2"/>
      <c r="C953" s="37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">
      <c r="A954" s="2"/>
      <c r="B954" s="2"/>
      <c r="C954" s="37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">
      <c r="A955" s="2"/>
      <c r="B955" s="2"/>
      <c r="C955" s="37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">
      <c r="A956" s="2"/>
      <c r="B956" s="2"/>
      <c r="C956" s="37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">
      <c r="A957" s="2"/>
      <c r="B957" s="2"/>
      <c r="C957" s="37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">
      <c r="A958" s="2"/>
      <c r="B958" s="2"/>
      <c r="C958" s="37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">
      <c r="A959" s="2"/>
      <c r="B959" s="2"/>
      <c r="C959" s="37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">
      <c r="A960" s="2"/>
      <c r="B960" s="2"/>
      <c r="C960" s="37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">
      <c r="A961" s="2"/>
      <c r="B961" s="2"/>
      <c r="C961" s="37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">
      <c r="A962" s="2"/>
      <c r="B962" s="2"/>
      <c r="C962" s="37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">
      <c r="A963" s="2"/>
      <c r="B963" s="2"/>
      <c r="C963" s="37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">
      <c r="A964" s="2"/>
      <c r="B964" s="2"/>
      <c r="C964" s="37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">
      <c r="A965" s="2"/>
      <c r="B965" s="2"/>
      <c r="C965" s="37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">
      <c r="A966" s="2"/>
      <c r="B966" s="2"/>
      <c r="C966" s="37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">
      <c r="A967" s="2"/>
      <c r="B967" s="2"/>
      <c r="C967" s="37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">
      <c r="A968" s="2"/>
      <c r="B968" s="2"/>
      <c r="C968" s="37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">
      <c r="A969" s="2"/>
      <c r="B969" s="2"/>
      <c r="C969" s="37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">
      <c r="A970" s="2"/>
      <c r="B970" s="2"/>
      <c r="C970" s="37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">
      <c r="A971" s="2"/>
      <c r="B971" s="2"/>
      <c r="C971" s="37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">
      <c r="A972" s="2"/>
      <c r="B972" s="2"/>
      <c r="C972" s="37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">
      <c r="A973" s="2"/>
      <c r="B973" s="2"/>
      <c r="C973" s="37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">
      <c r="A974" s="2"/>
      <c r="B974" s="2"/>
      <c r="C974" s="37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">
      <c r="A975" s="2"/>
      <c r="B975" s="2"/>
      <c r="C975" s="37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">
      <c r="A976" s="2"/>
      <c r="B976" s="2"/>
      <c r="C976" s="37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">
      <c r="A977" s="2"/>
      <c r="B977" s="2"/>
      <c r="C977" s="37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">
      <c r="A978" s="2"/>
      <c r="B978" s="2"/>
      <c r="C978" s="37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">
      <c r="A979" s="2"/>
      <c r="B979" s="2"/>
      <c r="C979" s="37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">
      <c r="A980" s="2"/>
      <c r="B980" s="2"/>
      <c r="C980" s="37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">
      <c r="A981" s="2"/>
      <c r="B981" s="2"/>
      <c r="C981" s="37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">
      <c r="A982" s="2"/>
      <c r="B982" s="2"/>
      <c r="C982" s="37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">
      <c r="A983" s="2"/>
      <c r="B983" s="2"/>
      <c r="C983" s="37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">
      <c r="A984" s="2"/>
      <c r="B984" s="2"/>
      <c r="C984" s="37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">
      <c r="A985" s="2"/>
      <c r="B985" s="2"/>
      <c r="C985" s="37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">
      <c r="A986" s="2"/>
      <c r="B986" s="2"/>
      <c r="C986" s="37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">
      <c r="A987" s="2"/>
      <c r="B987" s="2"/>
      <c r="C987" s="37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">
      <c r="A988" s="2"/>
      <c r="B988" s="2"/>
      <c r="C988" s="37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">
      <c r="A989" s="2"/>
      <c r="B989" s="2"/>
      <c r="C989" s="37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">
      <c r="A990" s="2"/>
      <c r="B990" s="2"/>
      <c r="C990" s="37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">
      <c r="A991" s="2"/>
      <c r="B991" s="2"/>
      <c r="C991" s="37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">
      <c r="A992" s="2"/>
      <c r="B992" s="2"/>
      <c r="C992" s="37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">
      <c r="A993" s="2"/>
      <c r="B993" s="2"/>
      <c r="C993" s="37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">
      <c r="A994" s="2"/>
      <c r="B994" s="2"/>
      <c r="C994" s="37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">
      <c r="A995" s="2"/>
      <c r="B995" s="2"/>
      <c r="C995" s="37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">
      <c r="A996" s="2"/>
      <c r="B996" s="2"/>
      <c r="C996" s="37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">
      <c r="A997" s="2"/>
      <c r="B997" s="2"/>
      <c r="C997" s="37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">
      <c r="A998" s="2"/>
      <c r="B998" s="2"/>
      <c r="C998" s="37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">
      <c r="A999" s="2"/>
      <c r="B999" s="2"/>
      <c r="C999" s="37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">
      <c r="A1000" s="2"/>
      <c r="B1000" s="2"/>
      <c r="C1000" s="37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">
      <c r="A1001" s="2"/>
      <c r="B1001" s="2"/>
      <c r="C1001" s="37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4.25" customHeight="1" x14ac:dyDescent="0.3">
      <c r="A1002" s="2"/>
      <c r="B1002" s="2"/>
      <c r="C1002" s="37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4.25" customHeight="1" x14ac:dyDescent="0.3">
      <c r="A1003" s="2"/>
      <c r="B1003" s="2"/>
      <c r="C1003" s="37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4.25" customHeight="1" x14ac:dyDescent="0.3">
      <c r="A1004" s="2"/>
      <c r="B1004" s="2"/>
      <c r="C1004" s="37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4.25" customHeight="1" x14ac:dyDescent="0.3">
      <c r="A1005" s="2"/>
      <c r="B1005" s="2"/>
      <c r="C1005" s="37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4.25" customHeight="1" x14ac:dyDescent="0.3">
      <c r="A1006" s="2"/>
      <c r="B1006" s="2"/>
      <c r="C1006" s="37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4.25" customHeight="1" x14ac:dyDescent="0.3">
      <c r="A1007" s="2"/>
      <c r="B1007" s="2"/>
      <c r="C1007" s="37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4.25" customHeight="1" x14ac:dyDescent="0.3">
      <c r="A1008" s="2"/>
      <c r="B1008" s="2"/>
      <c r="C1008" s="37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4.25" customHeight="1" x14ac:dyDescent="0.3">
      <c r="A1009" s="2"/>
      <c r="B1009" s="2"/>
      <c r="C1009" s="37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4.25" customHeight="1" x14ac:dyDescent="0.3">
      <c r="A1010" s="2"/>
      <c r="B1010" s="2"/>
      <c r="C1010" s="37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4.25" customHeight="1" x14ac:dyDescent="0.3">
      <c r="A1011" s="2"/>
      <c r="B1011" s="2"/>
      <c r="C1011" s="37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4.25" customHeight="1" x14ac:dyDescent="0.3">
      <c r="A1012" s="2"/>
      <c r="B1012" s="2"/>
      <c r="C1012" s="37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4.25" customHeight="1" x14ac:dyDescent="0.3">
      <c r="A1013" s="2"/>
      <c r="B1013" s="2"/>
      <c r="C1013" s="37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4.25" customHeight="1" x14ac:dyDescent="0.3">
      <c r="A1014" s="2"/>
      <c r="B1014" s="2"/>
      <c r="C1014" s="37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4.25" customHeight="1" x14ac:dyDescent="0.3">
      <c r="A1015" s="2"/>
      <c r="B1015" s="2"/>
      <c r="C1015" s="37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4.25" customHeight="1" x14ac:dyDescent="0.3">
      <c r="A1016" s="2"/>
      <c r="B1016" s="2"/>
      <c r="C1016" s="37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4.25" customHeight="1" x14ac:dyDescent="0.3">
      <c r="A1017" s="2"/>
      <c r="B1017" s="2"/>
      <c r="C1017" s="37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4.25" customHeight="1" x14ac:dyDescent="0.3">
      <c r="A1018" s="2"/>
      <c r="B1018" s="2"/>
      <c r="C1018" s="37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4.25" customHeight="1" x14ac:dyDescent="0.3">
      <c r="A1019" s="2"/>
      <c r="B1019" s="2"/>
      <c r="C1019" s="37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4.25" customHeight="1" x14ac:dyDescent="0.3">
      <c r="A1020" s="2"/>
      <c r="B1020" s="2"/>
      <c r="C1020" s="37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4.25" customHeight="1" x14ac:dyDescent="0.3">
      <c r="A1021" s="2"/>
      <c r="B1021" s="2"/>
      <c r="C1021" s="37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4.25" customHeight="1" x14ac:dyDescent="0.3">
      <c r="A1022" s="2"/>
      <c r="B1022" s="2"/>
      <c r="C1022" s="37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4.25" customHeight="1" x14ac:dyDescent="0.3">
      <c r="A1023" s="2"/>
      <c r="B1023" s="2"/>
      <c r="C1023" s="37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4.25" customHeight="1" x14ac:dyDescent="0.3">
      <c r="A1024" s="2"/>
      <c r="B1024" s="2"/>
      <c r="C1024" s="37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4.25" customHeight="1" x14ac:dyDescent="0.3">
      <c r="A1025" s="2"/>
      <c r="B1025" s="2"/>
      <c r="C1025" s="37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4.25" customHeight="1" x14ac:dyDescent="0.3">
      <c r="A1026" s="2"/>
      <c r="B1026" s="2"/>
      <c r="C1026" s="37"/>
      <c r="D1026" s="2"/>
      <c r="E1026" s="2"/>
      <c r="F1026" s="2"/>
      <c r="G1026" s="2"/>
      <c r="H1026" s="2"/>
      <c r="I1026" s="2"/>
      <c r="J1026" s="2"/>
      <c r="K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4.25" customHeight="1" x14ac:dyDescent="0.3">
      <c r="A1027" s="2"/>
      <c r="B1027" s="2"/>
      <c r="C1027" s="37"/>
      <c r="D1027" s="2"/>
      <c r="E1027" s="2"/>
      <c r="F1027" s="2"/>
      <c r="G1027" s="2"/>
      <c r="H1027" s="2"/>
      <c r="I1027" s="2"/>
      <c r="J1027" s="2"/>
      <c r="K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14.25" customHeight="1" x14ac:dyDescent="0.3">
      <c r="A1028" s="2"/>
      <c r="B1028" s="2"/>
      <c r="C1028" s="37"/>
      <c r="D1028" s="2"/>
      <c r="E1028" s="2"/>
      <c r="F1028" s="2"/>
      <c r="G1028" s="2"/>
      <c r="H1028" s="2"/>
      <c r="I1028" s="2"/>
      <c r="J1028" s="2"/>
      <c r="K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14.25" customHeight="1" x14ac:dyDescent="0.3">
      <c r="A1029" s="2"/>
      <c r="B1029" s="2"/>
      <c r="C1029" s="37"/>
      <c r="D1029" s="2"/>
      <c r="E1029" s="2"/>
      <c r="F1029" s="2"/>
      <c r="G1029" s="2"/>
      <c r="H1029" s="2"/>
      <c r="I1029" s="2"/>
      <c r="J1029" s="2"/>
      <c r="K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14.25" customHeight="1" x14ac:dyDescent="0.3">
      <c r="A1030" s="2"/>
      <c r="B1030" s="2"/>
      <c r="C1030" s="37"/>
      <c r="D1030" s="2"/>
      <c r="E1030" s="2"/>
      <c r="F1030" s="2"/>
      <c r="G1030" s="2"/>
      <c r="H1030" s="2"/>
      <c r="I1030" s="2"/>
      <c r="J1030" s="2"/>
      <c r="K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14.25" customHeight="1" x14ac:dyDescent="0.3">
      <c r="A1031" s="2"/>
      <c r="B1031" s="2"/>
      <c r="C1031" s="37"/>
      <c r="D1031" s="2"/>
      <c r="E1031" s="2"/>
      <c r="F1031" s="2"/>
      <c r="G1031" s="2"/>
      <c r="H1031" s="2"/>
      <c r="I1031" s="2"/>
      <c r="J1031" s="2"/>
      <c r="K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15" customHeight="1" x14ac:dyDescent="0.3">
      <c r="F1032" s="2"/>
      <c r="G1032" s="2"/>
      <c r="H1032" s="2"/>
      <c r="I1032" s="2"/>
      <c r="J1032" s="2"/>
      <c r="K1032" s="2"/>
    </row>
    <row r="1033" spans="1:26" ht="15" customHeight="1" x14ac:dyDescent="0.3">
      <c r="F1033" s="2"/>
      <c r="G1033" s="2"/>
      <c r="H1033" s="2"/>
      <c r="I1033" s="2"/>
      <c r="J1033" s="2"/>
      <c r="K1033" s="2"/>
    </row>
    <row r="1034" spans="1:26" ht="15" customHeight="1" x14ac:dyDescent="0.3">
      <c r="F1034" s="2"/>
      <c r="G1034" s="2"/>
      <c r="H1034" s="2"/>
      <c r="I1034" s="2"/>
      <c r="J1034" s="2"/>
      <c r="K1034" s="2"/>
    </row>
    <row r="1035" spans="1:26" ht="15" customHeight="1" x14ac:dyDescent="0.3">
      <c r="F1035" s="2"/>
      <c r="G1035" s="2"/>
      <c r="H1035" s="2"/>
      <c r="I1035" s="2"/>
      <c r="J1035" s="2"/>
      <c r="K1035" s="2"/>
    </row>
    <row r="1036" spans="1:26" ht="15" customHeight="1" x14ac:dyDescent="0.3">
      <c r="F1036" s="2"/>
      <c r="G1036" s="2"/>
      <c r="H1036" s="2"/>
      <c r="I1036" s="2"/>
      <c r="J1036" s="2"/>
      <c r="K1036" s="2"/>
    </row>
    <row r="1037" spans="1:26" ht="15" customHeight="1" x14ac:dyDescent="0.3">
      <c r="F1037" s="2"/>
      <c r="G1037" s="2"/>
      <c r="H1037" s="2"/>
      <c r="I1037" s="2"/>
      <c r="J1037" s="2"/>
      <c r="K1037" s="2"/>
    </row>
    <row r="1038" spans="1:26" ht="15" customHeight="1" x14ac:dyDescent="0.3">
      <c r="F1038" s="2"/>
      <c r="G1038" s="2"/>
      <c r="H1038" s="2"/>
      <c r="I1038" s="2"/>
      <c r="J1038" s="2"/>
      <c r="K1038" s="2"/>
    </row>
    <row r="1039" spans="1:26" ht="15" customHeight="1" x14ac:dyDescent="0.3">
      <c r="F1039" s="2"/>
      <c r="G1039" s="2"/>
      <c r="H1039" s="2"/>
      <c r="I1039" s="2"/>
      <c r="J1039" s="2"/>
      <c r="K1039" s="2"/>
    </row>
    <row r="1040" spans="1:26" ht="15" customHeight="1" x14ac:dyDescent="0.3">
      <c r="F1040" s="2"/>
      <c r="G1040" s="2"/>
      <c r="H1040" s="2"/>
      <c r="I1040" s="2"/>
      <c r="J1040" s="2"/>
      <c r="K1040" s="2"/>
    </row>
    <row r="1041" spans="6:11" ht="15" customHeight="1" x14ac:dyDescent="0.3">
      <c r="F1041" s="2"/>
      <c r="G1041" s="2"/>
      <c r="H1041" s="2"/>
      <c r="I1041" s="2"/>
      <c r="J1041" s="2"/>
      <c r="K1041" s="2"/>
    </row>
  </sheetData>
  <sortState xmlns:xlrd2="http://schemas.microsoft.com/office/spreadsheetml/2017/richdata2" ref="L8:L12">
    <sortCondition ref="L8"/>
  </sortState>
  <mergeCells count="1">
    <mergeCell ref="B9:P9"/>
  </mergeCells>
  <phoneticPr fontId="9" type="noConversion"/>
  <conditionalFormatting sqref="B11:C21 K15:K202">
    <cfRule type="containsBlanks" dxfId="0" priority="11">
      <formula>LEN(TRIM(B11))=0</formula>
    </cfRule>
  </conditionalFormatting>
  <pageMargins left="0.7" right="0.7" top="0.75" bottom="0.75" header="0" footer="0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16ef75c-761c-4889-aee6-3896785ee171">
      <Terms xmlns="http://schemas.microsoft.com/office/infopath/2007/PartnerControls"/>
    </lcf76f155ced4ddcb4097134ff3c332f>
    <TaxCatchAll xmlns="f70a8f1d-e2ed-4813-aec2-87712844f1d6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C43AA5F244BE45BB39817C25E01A58" ma:contentTypeVersion="14" ma:contentTypeDescription="Een nieuw document maken." ma:contentTypeScope="" ma:versionID="98bd6371a3460e8b3538bdd8851205f4">
  <xsd:schema xmlns:xsd="http://www.w3.org/2001/XMLSchema" xmlns:xs="http://www.w3.org/2001/XMLSchema" xmlns:p="http://schemas.microsoft.com/office/2006/metadata/properties" xmlns:ns2="f16ef75c-761c-4889-aee6-3896785ee171" xmlns:ns3="f70a8f1d-e2ed-4813-aec2-87712844f1d6" targetNamespace="http://schemas.microsoft.com/office/2006/metadata/properties" ma:root="true" ma:fieldsID="3afa787b2c2d5421b2b54a4e10064d7f" ns2:_="" ns3:_="">
    <xsd:import namespace="f16ef75c-761c-4889-aee6-3896785ee171"/>
    <xsd:import namespace="f70a8f1d-e2ed-4813-aec2-87712844f1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ef75c-761c-4889-aee6-3896785ee1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0" nillable="true" ma:taxonomy="true" ma:internalName="lcf76f155ced4ddcb4097134ff3c332f" ma:taxonomyFieldName="MediaServiceImageTags" ma:displayName="Afbeeldingtags" ma:readOnly="false" ma:fieldId="{5cf76f15-5ced-4ddc-b409-7134ff3c332f}" ma:taxonomyMulti="true" ma:sspId="2be182c2-9cef-40ce-b01e-b729b225c2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0a8f1d-e2ed-4813-aec2-87712844f1d6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1476b903-660e-4c76-9f6b-a756b316d5b1}" ma:internalName="TaxCatchAll" ma:showField="CatchAllData" ma:web="f70a8f1d-e2ed-4813-aec2-87712844f1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ABA259-5313-4259-AB28-43C46A0087FC}">
  <ds:schemaRefs>
    <ds:schemaRef ds:uri="http://schemas.microsoft.com/office/2006/metadata/properties"/>
    <ds:schemaRef ds:uri="http://schemas.microsoft.com/office/infopath/2007/PartnerControls"/>
    <ds:schemaRef ds:uri="f16ef75c-761c-4889-aee6-3896785ee171"/>
    <ds:schemaRef ds:uri="f70a8f1d-e2ed-4813-aec2-87712844f1d6"/>
  </ds:schemaRefs>
</ds:datastoreItem>
</file>

<file path=customXml/itemProps2.xml><?xml version="1.0" encoding="utf-8"?>
<ds:datastoreItem xmlns:ds="http://schemas.openxmlformats.org/officeDocument/2006/customXml" ds:itemID="{D5BC3728-58AA-4F39-A5E6-21BA87FB24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6ef75c-761c-4889-aee6-3896785ee171"/>
    <ds:schemaRef ds:uri="f70a8f1d-e2ed-4813-aec2-87712844f1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8F62F8-5070-49DD-94A4-46163EDA9232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eda00f38-c236-4ea3-94cb-16e6862af9d6}" enabled="1" method="Privileged" siteId="{4e332879-256a-490e-87fa-ae47d38b6cb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CO2-emissie-inventaris</vt:lpstr>
      <vt:lpstr>CO2-voortgang</vt:lpstr>
      <vt:lpstr>Grafieken CO2 voortgang </vt:lpstr>
      <vt:lpstr>Voortgang verbruik</vt:lpstr>
      <vt:lpstr>Omrekening naar GJ</vt:lpstr>
      <vt:lpstr>Energiebeoordelingen</vt:lpstr>
      <vt:lpstr>Data</vt:lpstr>
      <vt:lpstr>Input keuzevariabelen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Jauke Cohen</dc:creator>
  <cp:keywords/>
  <dc:description/>
  <cp:lastModifiedBy>Sanne Warnaer</cp:lastModifiedBy>
  <cp:revision/>
  <dcterms:created xsi:type="dcterms:W3CDTF">2019-11-25T12:21:07Z</dcterms:created>
  <dcterms:modified xsi:type="dcterms:W3CDTF">2024-09-02T14:06:26Z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eDOCS AutoSave">
    <vt:lpwstr>20200617125950380</vt:lpwstr>
  </property>
  <property fmtid="{D5CDD505-2E9C-101B-9397-08002B2CF9AE}" pid="4" name="ContentTypeId">
    <vt:lpwstr>0x010100685E6B24524BF740A0F3C48F43E3A539</vt:lpwstr>
  </property>
  <property fmtid="{D5CDD505-2E9C-101B-9397-08002B2CF9AE}" pid="5" name="Order">
    <vt:r8>6900</vt:r8>
  </property>
  <property fmtid="{D5CDD505-2E9C-101B-9397-08002B2CF9AE}" pid="6" name="MediaServiceImageTags">
    <vt:lpwstr/>
  </property>
</Properties>
</file>